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/>
  </bookViews>
  <sheets>
    <sheet name="2023" sheetId="22" r:id="rId1"/>
  </sheets>
  <definedNames>
    <definedName name="_xlnm.Print_Titles" localSheetId="0">'2023'!$3:$5</definedName>
    <definedName name="_xlnm.Print_Area" localSheetId="0">'2023'!$A$1:$P$106</definedName>
  </definedNames>
  <calcPr calcId="152511"/>
</workbook>
</file>

<file path=xl/calcChain.xml><?xml version="1.0" encoding="utf-8"?>
<calcChain xmlns="http://schemas.openxmlformats.org/spreadsheetml/2006/main">
  <c r="R15" i="22" l="1"/>
  <c r="Q15" i="22"/>
  <c r="T15" i="22"/>
  <c r="S15" i="22" l="1"/>
  <c r="P19" i="22" l="1"/>
  <c r="H63" i="22" l="1"/>
  <c r="I63" i="22"/>
  <c r="J63" i="22"/>
  <c r="H64" i="22"/>
  <c r="I64" i="22"/>
  <c r="J64" i="22"/>
  <c r="H66" i="22"/>
  <c r="I66" i="22"/>
  <c r="J66" i="22"/>
  <c r="G66" i="22"/>
  <c r="G64" i="22"/>
  <c r="G63" i="22"/>
  <c r="N97" i="22" l="1"/>
  <c r="H97" i="22"/>
  <c r="I97" i="22"/>
  <c r="J97" i="22"/>
  <c r="H98" i="22"/>
  <c r="I98" i="22"/>
  <c r="J98" i="22"/>
  <c r="G98" i="22"/>
  <c r="G97" i="22"/>
  <c r="F97" i="22" l="1"/>
  <c r="F98" i="22"/>
  <c r="K97" i="22" l="1"/>
  <c r="O97" i="22"/>
  <c r="L97" i="22"/>
  <c r="K98" i="22"/>
  <c r="F50" i="22" l="1"/>
  <c r="L50" i="22" s="1"/>
  <c r="F55" i="22"/>
  <c r="L55" i="22" s="1"/>
  <c r="F64" i="22"/>
  <c r="K64" i="22" s="1"/>
  <c r="E63" i="22"/>
  <c r="E97" i="22" s="1"/>
  <c r="D63" i="22"/>
  <c r="D97" i="22" s="1"/>
  <c r="I56" i="22"/>
  <c r="I67" i="22" s="1"/>
  <c r="I65" i="22" s="1"/>
  <c r="I62" i="22" s="1"/>
  <c r="A51" i="22"/>
  <c r="A52" i="22" s="1"/>
  <c r="A53" i="22" s="1"/>
  <c r="A54" i="22" s="1"/>
  <c r="A55" i="22" s="1"/>
  <c r="A56" i="22" s="1"/>
  <c r="O50" i="22" l="1"/>
  <c r="M97" i="22"/>
  <c r="K50" i="22"/>
  <c r="K55" i="22"/>
  <c r="O55" i="22"/>
  <c r="M55" i="22"/>
  <c r="M50" i="22"/>
  <c r="F63" i="22"/>
  <c r="L63" i="22" s="1"/>
  <c r="M63" i="22" l="1"/>
  <c r="K63" i="22"/>
  <c r="O63" i="22"/>
  <c r="H89" i="22"/>
  <c r="H88" i="22" s="1"/>
  <c r="H79" i="22"/>
  <c r="H71" i="22"/>
  <c r="H85" i="22" s="1"/>
  <c r="H56" i="22"/>
  <c r="H67" i="22" s="1"/>
  <c r="H65" i="22" s="1"/>
  <c r="H62" i="22" s="1"/>
  <c r="H36" i="22"/>
  <c r="H21" i="22"/>
  <c r="H17" i="22"/>
  <c r="H14" i="22" s="1"/>
  <c r="H9" i="22"/>
  <c r="H100" i="22" l="1"/>
  <c r="H101" i="22"/>
  <c r="H49" i="22"/>
  <c r="H92" i="22"/>
  <c r="H99" i="22" l="1"/>
  <c r="H96" i="22" s="1"/>
  <c r="H94" i="22"/>
  <c r="H69" i="22"/>
  <c r="I89" i="22"/>
  <c r="I88" i="22" s="1"/>
  <c r="I79" i="22"/>
  <c r="F76" i="22"/>
  <c r="K76" i="22" s="1"/>
  <c r="F74" i="22"/>
  <c r="K74" i="22" s="1"/>
  <c r="I71" i="22"/>
  <c r="I85" i="22" s="1"/>
  <c r="I101" i="22"/>
  <c r="F34" i="22"/>
  <c r="K34" i="22" s="1"/>
  <c r="I36" i="22"/>
  <c r="I17" i="22"/>
  <c r="H103" i="22" l="1"/>
  <c r="I100" i="22"/>
  <c r="I99" i="22" s="1"/>
  <c r="I96" i="22" s="1"/>
  <c r="O34" i="22"/>
  <c r="P76" i="22"/>
  <c r="I92" i="22"/>
  <c r="I21" i="22"/>
  <c r="F20" i="22"/>
  <c r="O76" i="22"/>
  <c r="O74" i="22"/>
  <c r="N9" i="22"/>
  <c r="O20" i="22" l="1"/>
  <c r="K20" i="22"/>
  <c r="I14" i="22"/>
  <c r="I9" i="22"/>
  <c r="F90" i="22"/>
  <c r="F87" i="22"/>
  <c r="F84" i="22"/>
  <c r="F83" i="22"/>
  <c r="F82" i="22"/>
  <c r="F81" i="22"/>
  <c r="F80" i="22"/>
  <c r="F78" i="22"/>
  <c r="O78" i="22" s="1"/>
  <c r="F77" i="22"/>
  <c r="O77" i="22" s="1"/>
  <c r="F75" i="22"/>
  <c r="F73" i="22"/>
  <c r="F72" i="22"/>
  <c r="F60" i="22"/>
  <c r="F59" i="22"/>
  <c r="F58" i="22"/>
  <c r="P58" i="22" s="1"/>
  <c r="F57" i="22"/>
  <c r="P57" i="22" s="1"/>
  <c r="F54" i="22"/>
  <c r="F53" i="22"/>
  <c r="F52" i="22"/>
  <c r="F51" i="22"/>
  <c r="F48" i="22"/>
  <c r="F47" i="22"/>
  <c r="F46" i="22"/>
  <c r="F45" i="22"/>
  <c r="F44" i="22"/>
  <c r="L44" i="22" s="1"/>
  <c r="F43" i="22"/>
  <c r="F42" i="22"/>
  <c r="F41" i="22"/>
  <c r="F40" i="22"/>
  <c r="F39" i="22"/>
  <c r="F38" i="22"/>
  <c r="F37" i="22"/>
  <c r="F35" i="22"/>
  <c r="F33" i="22"/>
  <c r="F32" i="22"/>
  <c r="F31" i="22"/>
  <c r="F30" i="22"/>
  <c r="F29" i="22"/>
  <c r="F28" i="22"/>
  <c r="L28" i="22" s="1"/>
  <c r="F27" i="22"/>
  <c r="F26" i="22"/>
  <c r="F25" i="22"/>
  <c r="F24" i="22"/>
  <c r="F23" i="22"/>
  <c r="F22" i="22"/>
  <c r="F19" i="22"/>
  <c r="F18" i="22"/>
  <c r="F16" i="22"/>
  <c r="P16" i="22" s="1"/>
  <c r="F15" i="22"/>
  <c r="P15" i="22" s="1"/>
  <c r="F13" i="22"/>
  <c r="F12" i="22"/>
  <c r="P12" i="22" s="1"/>
  <c r="F11" i="22"/>
  <c r="P11" i="22" s="1"/>
  <c r="F10" i="22"/>
  <c r="F8" i="22"/>
  <c r="L8" i="22" s="1"/>
  <c r="F7" i="22"/>
  <c r="P10" i="22" l="1"/>
  <c r="I49" i="22"/>
  <c r="I69" i="22" l="1"/>
  <c r="I94" i="22"/>
  <c r="I103" i="22" s="1"/>
  <c r="J9" i="22" l="1"/>
  <c r="G9" i="22"/>
  <c r="F9" i="22" s="1"/>
  <c r="D9" i="22"/>
  <c r="E9" i="22"/>
  <c r="M18" i="22"/>
  <c r="M19" i="22"/>
  <c r="E66" i="22" l="1"/>
  <c r="O18" i="22"/>
  <c r="O19" i="22"/>
  <c r="K18" i="22"/>
  <c r="L18" i="22"/>
  <c r="K19" i="22"/>
  <c r="L19" i="22"/>
  <c r="E17" i="22"/>
  <c r="D17" i="22"/>
  <c r="J17" i="22"/>
  <c r="G17" i="22"/>
  <c r="F17" i="22" s="1"/>
  <c r="E36" i="22"/>
  <c r="D36" i="22"/>
  <c r="N89" i="22"/>
  <c r="N88" i="22" s="1"/>
  <c r="N79" i="22"/>
  <c r="N71" i="22"/>
  <c r="N85" i="22" s="1"/>
  <c r="N56" i="22"/>
  <c r="N36" i="22"/>
  <c r="N21" i="22"/>
  <c r="N14" i="22"/>
  <c r="S7" i="22"/>
  <c r="T7" i="22"/>
  <c r="N49" i="22" l="1"/>
  <c r="N67" i="22"/>
  <c r="N94" i="22"/>
  <c r="N92" i="22"/>
  <c r="N66" i="22" l="1"/>
  <c r="N100" i="22" s="1"/>
  <c r="F66" i="22"/>
  <c r="D66" i="22"/>
  <c r="M22" i="22" l="1"/>
  <c r="M10" i="22"/>
  <c r="L10" i="22" l="1"/>
  <c r="K10" i="22"/>
  <c r="O10" i="22" l="1"/>
  <c r="M35" i="22" l="1"/>
  <c r="O35" i="22"/>
  <c r="P35" i="22"/>
  <c r="K35" i="22"/>
  <c r="L35" i="22"/>
  <c r="M9" i="22"/>
  <c r="N64" i="22" l="1"/>
  <c r="N98" i="22" s="1"/>
  <c r="N101" i="22"/>
  <c r="N99" i="22" s="1"/>
  <c r="N96" i="22" l="1"/>
  <c r="N103" i="22" s="1"/>
  <c r="O98" i="22"/>
  <c r="N65" i="22"/>
  <c r="N62" i="22" s="1"/>
  <c r="N69" i="22" l="1"/>
  <c r="J21" i="22"/>
  <c r="G21" i="22"/>
  <c r="F21" i="22" s="1"/>
  <c r="J89" i="22"/>
  <c r="J88" i="22" s="1"/>
  <c r="G89" i="22"/>
  <c r="E89" i="22"/>
  <c r="E88" i="22" s="1"/>
  <c r="E64" i="22"/>
  <c r="E98" i="22" s="1"/>
  <c r="J56" i="22"/>
  <c r="J67" i="22" s="1"/>
  <c r="J65" i="22" s="1"/>
  <c r="J62" i="22" s="1"/>
  <c r="G56" i="22"/>
  <c r="G67" i="22" s="1"/>
  <c r="G65" i="22" s="1"/>
  <c r="G62" i="22" s="1"/>
  <c r="E56" i="22"/>
  <c r="E67" i="22" s="1"/>
  <c r="E21" i="22"/>
  <c r="E14" i="22"/>
  <c r="F67" i="22" l="1"/>
  <c r="F56" i="22"/>
  <c r="P56" i="22" s="1"/>
  <c r="G88" i="22"/>
  <c r="F88" i="22" s="1"/>
  <c r="F89" i="22"/>
  <c r="E49" i="22"/>
  <c r="G100" i="22"/>
  <c r="F100" i="22" s="1"/>
  <c r="J100" i="22"/>
  <c r="M56" i="22" l="1"/>
  <c r="D56" i="22"/>
  <c r="D67" i="22" s="1"/>
  <c r="E65" i="22" l="1"/>
  <c r="D21" i="22"/>
  <c r="E62" i="22" l="1"/>
  <c r="E69" i="22" s="1"/>
  <c r="J101" i="22"/>
  <c r="J99" i="22" s="1"/>
  <c r="J96" i="22" s="1"/>
  <c r="G101" i="22"/>
  <c r="F62" i="22" l="1"/>
  <c r="F65" i="22"/>
  <c r="G99" i="22"/>
  <c r="G96" i="22" s="1"/>
  <c r="F101" i="22"/>
  <c r="R92" i="22"/>
  <c r="Q21" i="22"/>
  <c r="F99" i="22" l="1"/>
  <c r="F96" i="22"/>
  <c r="D89" i="22"/>
  <c r="M87" i="22"/>
  <c r="M84" i="22"/>
  <c r="M83" i="22"/>
  <c r="J79" i="22"/>
  <c r="G79" i="22"/>
  <c r="F79" i="22" s="1"/>
  <c r="D79" i="22"/>
  <c r="M77" i="22"/>
  <c r="M75" i="22"/>
  <c r="A78" i="22"/>
  <c r="A79" i="22" s="1"/>
  <c r="P73" i="22"/>
  <c r="M72" i="22"/>
  <c r="J71" i="22"/>
  <c r="J85" i="22" s="1"/>
  <c r="G71" i="22"/>
  <c r="D71" i="22"/>
  <c r="D85" i="22" s="1"/>
  <c r="D64" i="22"/>
  <c r="D98" i="22" s="1"/>
  <c r="M59" i="22"/>
  <c r="M58" i="22"/>
  <c r="M57" i="22"/>
  <c r="R56" i="22"/>
  <c r="M53" i="22"/>
  <c r="M48" i="22"/>
  <c r="M47" i="22"/>
  <c r="M46" i="22"/>
  <c r="M45" i="22"/>
  <c r="M44" i="22"/>
  <c r="M42" i="22"/>
  <c r="A42" i="22"/>
  <c r="A43" i="22" s="1"/>
  <c r="A44" i="22" s="1"/>
  <c r="A45" i="22" s="1"/>
  <c r="A46" i="22" s="1"/>
  <c r="A47" i="22" s="1"/>
  <c r="A48" i="22" s="1"/>
  <c r="M41" i="22"/>
  <c r="M40" i="22"/>
  <c r="M39" i="22"/>
  <c r="M38" i="22"/>
  <c r="M37" i="22"/>
  <c r="J36" i="22"/>
  <c r="G36" i="22"/>
  <c r="M33" i="22"/>
  <c r="M32" i="22"/>
  <c r="M31" i="22"/>
  <c r="M28" i="22"/>
  <c r="A28" i="22"/>
  <c r="A29" i="22" s="1"/>
  <c r="A30" i="22" s="1"/>
  <c r="A31" i="22" s="1"/>
  <c r="A32" i="22" s="1"/>
  <c r="A33" i="22" s="1"/>
  <c r="A34" i="22" s="1"/>
  <c r="A35" i="22" s="1"/>
  <c r="A36" i="22" s="1"/>
  <c r="M26" i="22"/>
  <c r="M25" i="22"/>
  <c r="M24" i="22"/>
  <c r="M23" i="22"/>
  <c r="M21" i="22"/>
  <c r="M17" i="22"/>
  <c r="M16" i="22"/>
  <c r="M15" i="22"/>
  <c r="J14" i="22"/>
  <c r="G14" i="22"/>
  <c r="F14" i="22" s="1"/>
  <c r="D14" i="22"/>
  <c r="D49" i="22" s="1"/>
  <c r="M12" i="22"/>
  <c r="M11" i="22"/>
  <c r="S8" i="22"/>
  <c r="T8" i="22" s="1"/>
  <c r="M8" i="22"/>
  <c r="A8" i="22"/>
  <c r="M7" i="22"/>
  <c r="C5" i="22"/>
  <c r="D5" i="22" s="1"/>
  <c r="D88" i="22" l="1"/>
  <c r="D100" i="22"/>
  <c r="E5" i="22"/>
  <c r="F5" i="22" s="1"/>
  <c r="G5" i="22" s="1"/>
  <c r="H5" i="22" s="1"/>
  <c r="I5" i="22" s="1"/>
  <c r="K5" i="22" s="1"/>
  <c r="L5" i="22" s="1"/>
  <c r="F36" i="22"/>
  <c r="M36" i="22" s="1"/>
  <c r="J49" i="22"/>
  <c r="G85" i="22"/>
  <c r="F85" i="22" s="1"/>
  <c r="F71" i="22"/>
  <c r="G49" i="22"/>
  <c r="F49" i="22" s="1"/>
  <c r="M49" i="22" s="1"/>
  <c r="M82" i="22"/>
  <c r="P13" i="22"/>
  <c r="M13" i="22"/>
  <c r="M51" i="22"/>
  <c r="M27" i="22"/>
  <c r="P27" i="22"/>
  <c r="Q27" i="22" s="1"/>
  <c r="L29" i="22"/>
  <c r="M29" i="22"/>
  <c r="M30" i="22"/>
  <c r="P30" i="22"/>
  <c r="M43" i="22"/>
  <c r="L43" i="22"/>
  <c r="P78" i="22"/>
  <c r="M78" i="22"/>
  <c r="P54" i="22"/>
  <c r="M54" i="22"/>
  <c r="P17" i="22"/>
  <c r="L15" i="22"/>
  <c r="L16" i="22"/>
  <c r="O7" i="22"/>
  <c r="P7" i="22"/>
  <c r="P37" i="22"/>
  <c r="Q37" i="22" s="1"/>
  <c r="L42" i="22"/>
  <c r="P8" i="22"/>
  <c r="L26" i="22"/>
  <c r="O43" i="22"/>
  <c r="O57" i="22"/>
  <c r="K75" i="22"/>
  <c r="M14" i="22"/>
  <c r="K41" i="22"/>
  <c r="L53" i="22"/>
  <c r="O72" i="22"/>
  <c r="K82" i="22"/>
  <c r="P24" i="22"/>
  <c r="Q24" i="22" s="1"/>
  <c r="L13" i="22"/>
  <c r="L39" i="22"/>
  <c r="O44" i="22"/>
  <c r="L51" i="22"/>
  <c r="K58" i="22"/>
  <c r="K54" i="22"/>
  <c r="K83" i="22"/>
  <c r="D94" i="22"/>
  <c r="L27" i="22"/>
  <c r="P33" i="22"/>
  <c r="K52" i="22"/>
  <c r="O59" i="22"/>
  <c r="K78" i="22"/>
  <c r="J92" i="22"/>
  <c r="K7" i="22"/>
  <c r="K9" i="22"/>
  <c r="K73" i="22"/>
  <c r="O73" i="22"/>
  <c r="L24" i="22"/>
  <c r="P75" i="22"/>
  <c r="P51" i="22"/>
  <c r="O24" i="22"/>
  <c r="S26" i="22"/>
  <c r="L25" i="22"/>
  <c r="P72" i="22"/>
  <c r="L75" i="22"/>
  <c r="K24" i="22"/>
  <c r="O75" i="22"/>
  <c r="K57" i="22"/>
  <c r="P41" i="22"/>
  <c r="O53" i="22"/>
  <c r="L57" i="22"/>
  <c r="K13" i="22"/>
  <c r="O13" i="22"/>
  <c r="P26" i="22"/>
  <c r="L41" i="22"/>
  <c r="K28" i="22"/>
  <c r="P28" i="22"/>
  <c r="K38" i="22"/>
  <c r="K43" i="22"/>
  <c r="P53" i="22"/>
  <c r="K37" i="22"/>
  <c r="K26" i="22"/>
  <c r="L37" i="22"/>
  <c r="K45" i="22"/>
  <c r="P42" i="22"/>
  <c r="Q42" i="22" s="1"/>
  <c r="E71" i="22"/>
  <c r="E85" i="22" s="1"/>
  <c r="K80" i="22"/>
  <c r="K53" i="22"/>
  <c r="O42" i="22"/>
  <c r="R21" i="22"/>
  <c r="O82" i="22"/>
  <c r="O38" i="22"/>
  <c r="O28" i="22"/>
  <c r="P38" i="22"/>
  <c r="Q38" i="22" s="1"/>
  <c r="K42" i="22"/>
  <c r="L38" i="22"/>
  <c r="O80" i="22"/>
  <c r="K84" i="22"/>
  <c r="U49" i="22"/>
  <c r="P79" i="22"/>
  <c r="L79" i="22"/>
  <c r="K79" i="22"/>
  <c r="O79" i="22"/>
  <c r="K21" i="22"/>
  <c r="O21" i="22"/>
  <c r="L21" i="22"/>
  <c r="P21" i="22"/>
  <c r="R49" i="22"/>
  <c r="S47" i="22"/>
  <c r="P32" i="22"/>
  <c r="O12" i="22"/>
  <c r="O17" i="22"/>
  <c r="L12" i="22"/>
  <c r="P31" i="22"/>
  <c r="Q31" i="22" s="1"/>
  <c r="K8" i="22"/>
  <c r="O8" i="22"/>
  <c r="K11" i="22"/>
  <c r="O11" i="22"/>
  <c r="O15" i="22"/>
  <c r="K16" i="22"/>
  <c r="O23" i="22"/>
  <c r="S24" i="22"/>
  <c r="L31" i="22"/>
  <c r="K33" i="22"/>
  <c r="L40" i="22"/>
  <c r="K44" i="22"/>
  <c r="O47" i="22"/>
  <c r="K48" i="22"/>
  <c r="K59" i="22"/>
  <c r="L23" i="22"/>
  <c r="O26" i="22"/>
  <c r="O29" i="22"/>
  <c r="K29" i="22"/>
  <c r="O39" i="22"/>
  <c r="K39" i="22"/>
  <c r="P39" i="22"/>
  <c r="O32" i="22"/>
  <c r="K32" i="22"/>
  <c r="K12" i="22"/>
  <c r="P22" i="22"/>
  <c r="L22" i="22"/>
  <c r="K30" i="22"/>
  <c r="L32" i="22"/>
  <c r="O40" i="22"/>
  <c r="P46" i="22"/>
  <c r="L46" i="22"/>
  <c r="O46" i="22"/>
  <c r="O54" i="22"/>
  <c r="M66" i="22"/>
  <c r="O81" i="22"/>
  <c r="K81" i="22"/>
  <c r="K22" i="22"/>
  <c r="M60" i="22"/>
  <c r="O64" i="22"/>
  <c r="O30" i="22"/>
  <c r="K17" i="22"/>
  <c r="L17" i="22"/>
  <c r="P40" i="22"/>
  <c r="K46" i="22"/>
  <c r="L7" i="22"/>
  <c r="O16" i="22"/>
  <c r="O22" i="22"/>
  <c r="O31" i="22"/>
  <c r="K31" i="22"/>
  <c r="K40" i="22"/>
  <c r="O48" i="22"/>
  <c r="L54" i="22"/>
  <c r="K15" i="22"/>
  <c r="O27" i="22"/>
  <c r="O33" i="22"/>
  <c r="K72" i="22"/>
  <c r="L72" i="22"/>
  <c r="D92" i="22"/>
  <c r="K23" i="22"/>
  <c r="P23" i="22"/>
  <c r="O25" i="22"/>
  <c r="K25" i="22"/>
  <c r="P25" i="22"/>
  <c r="K27" i="22"/>
  <c r="L33" i="22"/>
  <c r="O37" i="22"/>
  <c r="O41" i="22"/>
  <c r="P45" i="22"/>
  <c r="L45" i="22"/>
  <c r="O45" i="22"/>
  <c r="K47" i="22"/>
  <c r="O51" i="22"/>
  <c r="K51" i="22"/>
  <c r="O52" i="22"/>
  <c r="L59" i="22"/>
  <c r="K77" i="22"/>
  <c r="P81" i="22"/>
  <c r="P83" i="22"/>
  <c r="L83" i="22"/>
  <c r="O83" i="22"/>
  <c r="E79" i="22"/>
  <c r="M79" i="22" s="1"/>
  <c r="L58" i="22"/>
  <c r="O58" i="22"/>
  <c r="M89" i="22"/>
  <c r="E100" i="22"/>
  <c r="L78" i="22"/>
  <c r="O87" i="22"/>
  <c r="K87" i="22"/>
  <c r="P84" i="22"/>
  <c r="L84" i="22"/>
  <c r="O84" i="22"/>
  <c r="L36" i="22" l="1"/>
  <c r="M5" i="22"/>
  <c r="N5" i="22" s="1"/>
  <c r="O5" i="22" s="1"/>
  <c r="P5" i="22" s="1"/>
  <c r="K36" i="22"/>
  <c r="P36" i="22"/>
  <c r="O36" i="22"/>
  <c r="G92" i="22"/>
  <c r="M71" i="22"/>
  <c r="K14" i="22"/>
  <c r="P14" i="22"/>
  <c r="L14" i="22"/>
  <c r="O14" i="22"/>
  <c r="G69" i="22"/>
  <c r="F69" i="22" s="1"/>
  <c r="P9" i="22"/>
  <c r="O9" i="22"/>
  <c r="G94" i="22"/>
  <c r="L9" i="22"/>
  <c r="J69" i="22"/>
  <c r="J94" i="22"/>
  <c r="J103" i="22" s="1"/>
  <c r="J113" i="22" s="1"/>
  <c r="K89" i="22"/>
  <c r="O89" i="22"/>
  <c r="D101" i="22"/>
  <c r="D99" i="22" s="1"/>
  <c r="D96" i="22" s="1"/>
  <c r="D65" i="22"/>
  <c r="D62" i="22" s="1"/>
  <c r="K60" i="22"/>
  <c r="L60" i="22"/>
  <c r="O60" i="22"/>
  <c r="R69" i="22"/>
  <c r="L56" i="22"/>
  <c r="O56" i="22"/>
  <c r="K56" i="22"/>
  <c r="L66" i="22"/>
  <c r="K66" i="22"/>
  <c r="O66" i="22"/>
  <c r="P66" i="22"/>
  <c r="O49" i="22"/>
  <c r="K49" i="22"/>
  <c r="R47" i="22"/>
  <c r="T47" i="22" s="1"/>
  <c r="P49" i="22"/>
  <c r="L49" i="22"/>
  <c r="R103" i="22"/>
  <c r="M100" i="22"/>
  <c r="O71" i="22"/>
  <c r="L71" i="22"/>
  <c r="P71" i="22"/>
  <c r="K71" i="22"/>
  <c r="M85" i="22"/>
  <c r="M88" i="22"/>
  <c r="F92" i="22" l="1"/>
  <c r="G103" i="22"/>
  <c r="F103" i="22" s="1"/>
  <c r="F94" i="22"/>
  <c r="M94" i="22" s="1"/>
  <c r="L85" i="22"/>
  <c r="O90" i="22"/>
  <c r="K90" i="22"/>
  <c r="K100" i="22"/>
  <c r="P100" i="22"/>
  <c r="O100" i="22"/>
  <c r="L100" i="22"/>
  <c r="D103" i="22"/>
  <c r="D113" i="22" s="1"/>
  <c r="D69" i="22"/>
  <c r="E94" i="22"/>
  <c r="K88" i="22"/>
  <c r="O88" i="22"/>
  <c r="P85" i="22"/>
  <c r="K85" i="22"/>
  <c r="O85" i="22"/>
  <c r="M67" i="22"/>
  <c r="U69" i="22"/>
  <c r="K94" i="22" l="1"/>
  <c r="O94" i="22"/>
  <c r="P94" i="22"/>
  <c r="L94" i="22"/>
  <c r="E101" i="22"/>
  <c r="E99" i="22" s="1"/>
  <c r="E96" i="22" s="1"/>
  <c r="K101" i="22"/>
  <c r="O101" i="22"/>
  <c r="P101" i="22"/>
  <c r="L101" i="22"/>
  <c r="M65" i="22"/>
  <c r="O67" i="22"/>
  <c r="K67" i="22"/>
  <c r="P67" i="22"/>
  <c r="L67" i="22"/>
  <c r="M99" i="22" l="1"/>
  <c r="M101" i="22"/>
  <c r="M62" i="22"/>
  <c r="P65" i="22"/>
  <c r="L65" i="22"/>
  <c r="O65" i="22"/>
  <c r="K65" i="22"/>
  <c r="E103" i="22"/>
  <c r="E113" i="22" s="1"/>
  <c r="E92" i="22"/>
  <c r="P92" i="22"/>
  <c r="L92" i="22"/>
  <c r="O92" i="22"/>
  <c r="K92" i="22"/>
  <c r="K99" i="22"/>
  <c r="P99" i="22"/>
  <c r="L99" i="22"/>
  <c r="O99" i="22"/>
  <c r="M96" i="22" l="1"/>
  <c r="M92" i="22"/>
  <c r="L62" i="22"/>
  <c r="O62" i="22"/>
  <c r="P62" i="22"/>
  <c r="K62" i="22"/>
  <c r="M103" i="22"/>
  <c r="M69" i="22"/>
  <c r="K96" i="22"/>
  <c r="O96" i="22"/>
  <c r="L96" i="22"/>
  <c r="P96" i="22"/>
  <c r="K103" i="22" l="1"/>
  <c r="O103" i="22"/>
  <c r="F113" i="22"/>
  <c r="P103" i="22"/>
  <c r="L103" i="22"/>
  <c r="L69" i="22"/>
  <c r="P69" i="22"/>
  <c r="O69" i="22"/>
  <c r="K69" i="22"/>
</calcChain>
</file>

<file path=xl/sharedStrings.xml><?xml version="1.0" encoding="utf-8"?>
<sst xmlns="http://schemas.openxmlformats.org/spreadsheetml/2006/main" count="204" uniqueCount="188">
  <si>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</si>
  <si>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</si>
  <si>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</si>
  <si>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</si>
  <si>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</si>
  <si>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</si>
  <si>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</si>
  <si>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</si>
  <si>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</si>
  <si>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</si>
  <si>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</si>
  <si>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</si>
  <si>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</si>
  <si>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</si>
  <si>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</si>
  <si>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</si>
  <si>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</si>
  <si>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</si>
  <si>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</si>
  <si>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</si>
  <si>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</si>
  <si>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</si>
  <si>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</si>
  <si>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</si>
  <si>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</si>
  <si>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</si>
  <si>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</si>
  <si>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</si>
  <si>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</si>
  <si>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ВСЬОГО ДОХОДІВ ЗАГАЛЬНОГО ФОНДУ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</si>
  <si>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</si>
  <si>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</si>
  <si>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</si>
  <si>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</si>
  <si>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</si>
  <si>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</si>
  <si>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</si>
  <si>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</si>
  <si>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</si>
  <si>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</si>
  <si>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</si>
  <si>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</si>
  <si>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</si>
  <si>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</si>
  <si>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</si>
  <si>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</si>
  <si>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</si>
  <si>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</si>
  <si>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</si>
  <si>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</si>
  <si>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</si>
  <si>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</si>
  <si>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</si>
  <si>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</si>
  <si>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</si>
  <si>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</si>
  <si>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</si>
  <si>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</si>
  <si>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</si>
  <si>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</si>
  <si>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</si>
  <si>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</si>
  <si>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</si>
  <si>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</si>
  <si>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</si>
  <si>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</si>
  <si>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</si>
  <si>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</si>
  <si>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</si>
  <si>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</si>
  <si>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</si>
  <si>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</si>
  <si>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</si>
  <si>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</si>
  <si>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</si>
  <si>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</si>
  <si>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</si>
  <si>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</si>
  <si>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</si>
  <si>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</si>
  <si>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</si>
  <si>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</si>
  <si>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</si>
  <si>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</si>
  <si>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</si>
  <si>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</si>
  <si>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</si>
  <si>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</si>
  <si>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</si>
  <si>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</si>
  <si>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</si>
  <si>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</si>
  <si>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</si>
  <si>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</si>
  <si>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</si>
  <si>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</si>
  <si>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</si>
  <si>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</si>
  <si>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</si>
  <si>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</si>
  <si>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</si>
  <si>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</si>
  <si>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</si>
  <si>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</si>
  <si>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</si>
  <si>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</si>
  <si>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</si>
  <si>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</si>
  <si>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</si>
  <si>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</si>
  <si>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</si>
  <si>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</si>
  <si>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</si>
  <si>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</si>
  <si>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</si>
  <si>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</si>
  <si>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</si>
  <si>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</si>
  <si>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</si>
  <si>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</si>
  <si>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</si>
  <si>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</si>
  <si>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</si>
  <si>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</si>
  <si>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</si>
  <si>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</si>
  <si>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</si>
  <si>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</si>
  <si>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</si>
  <si>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</si>
  <si>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</si>
  <si>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</si>
  <si>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</si>
  <si>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</si>
  <si>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</si>
  <si>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</si>
  <si>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</si>
  <si>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</si>
  <si>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</si>
  <si>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</si>
  <si>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</si>
  <si>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</si>
  <si>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</si>
  <si>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4.3.1.</t>
  </si>
  <si>
    <t>4.3.2.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</si>
  <si>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</si>
  <si>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</si>
  <si>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</si>
  <si>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</si>
  <si>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</si>
  <si>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</si>
  <si>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</si>
  <si>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</si>
  <si>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</si>
  <si>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</si>
  <si>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</si>
  <si>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</si>
  <si>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</si>
  <si>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</si>
  <si>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</si>
  <si>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</si>
  <si>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</si>
  <si>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</si>
  <si>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</si>
  <si>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</si>
  <si>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План на січень - березень 2023 року</t>
  </si>
  <si>
    <t>Надійшло за січень - березень 2023р.</t>
  </si>
  <si>
    <t>Відхилення надходжень до бюджету на січень - березень 2023 року</t>
  </si>
  <si>
    <t>Надійшло за січень - березень 2022р.</t>
  </si>
  <si>
    <t>Відхилення факту січня - березень 2023р. від факту січня - березень 2022р.</t>
  </si>
  <si>
    <t>% виконання до плану на 2023р. (норма 25,0%)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</si>
  <si>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</si>
  <si>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</si>
  <si>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</si>
  <si>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</si>
  <si>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</si>
  <si>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</si>
  <si>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</si>
  <si>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</si>
  <si>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</si>
  <si>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</si>
  <si>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</si>
  <si>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</si>
  <si>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</si>
  <si>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</si>
  <si>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</si>
  <si>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ВСЬОГО трансфертів, в тому числі:</t>
  </si>
  <si>
    <t>Аналіз виконання бюджету Вінницької міської територіальної громади за січень - березень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</si>
</sst>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7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sz val="18"/>
      <name val="Times New Roman Cyr"/>
      <charset val="204"/>
    </font>
    <font>
      <b/>
      <i/>
      <sz val="16"/>
      <name val="Times New Roman Cyr"/>
      <charset val="204"/>
    </font>
    <font>
      <b/>
      <i/>
      <sz val="12"/>
      <name val="Times New Roman Cyr"/>
      <charset val="204"/>
    </font>
    <font>
      <i/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3" fillId="0" borderId="0"/>
  </cellStyleXfs>
  <cellXfs count="19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19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0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3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2" fillId="0" borderId="1" xfId="1" applyFont="1" applyFill="1" applyBorder="1" applyAlignment="1">
      <alignment horizontal="left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7" fillId="0" borderId="0" xfId="2" applyFont="1" applyFill="1"/>
    <xf numFmtId="0" fontId="2" fillId="0" borderId="0" xfId="2" applyFont="1" applyFill="1"/>
    <xf numFmtId="0" fontId="17" fillId="0" borderId="0" xfId="2" applyFont="1" applyFill="1" applyBorder="1"/>
    <xf numFmtId="0" fontId="16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25" fillId="0" borderId="0" xfId="1" applyFont="1" applyFill="1" applyBorder="1"/>
    <xf numFmtId="49" fontId="13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8" fillId="0" borderId="0" xfId="2" applyFont="1" applyFill="1"/>
    <xf numFmtId="0" fontId="11" fillId="0" borderId="0" xfId="1" applyFont="1" applyFill="1" applyBorder="1"/>
    <xf numFmtId="49" fontId="12" fillId="0" borderId="1" xfId="2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166" fontId="4" fillId="0" borderId="0" xfId="1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0" fillId="2" borderId="1" xfId="1" applyFont="1" applyFill="1" applyBorder="1" applyAlignment="1">
      <alignment horizontal="center" vertical="center"/>
    </xf>
    <xf numFmtId="2" fontId="31" fillId="2" borderId="1" xfId="1" applyNumberFormat="1" applyFont="1" applyFill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0" fontId="30" fillId="2" borderId="0" xfId="1" applyFont="1" applyFill="1" applyBorder="1"/>
    <xf numFmtId="0" fontId="31" fillId="2" borderId="1" xfId="1" applyFont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/>
    </xf>
    <xf numFmtId="49" fontId="31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0" fillId="0" borderId="1" xfId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Fill="1" applyBorder="1" applyAlignment="1">
      <alignment horizontal="center" vertical="center" wrapText="1"/>
    </xf>
    <xf numFmtId="0" fontId="30" fillId="0" borderId="0" xfId="1" applyFont="1" applyFill="1" applyBorder="1"/>
    <xf numFmtId="0" fontId="31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0" fillId="0" borderId="0" xfId="1" applyFont="1" applyFill="1" applyBorder="1"/>
    <xf numFmtId="166" fontId="11" fillId="0" borderId="0" xfId="1" applyNumberFormat="1" applyFont="1" applyFill="1" applyBorder="1"/>
    <xf numFmtId="0" fontId="13" fillId="0" borderId="0" xfId="1" applyFont="1" applyFill="1" applyBorder="1"/>
    <xf numFmtId="0" fontId="26" fillId="0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0" fillId="0" borderId="1" xfId="3" applyNumberFormat="1" applyFont="1" applyFill="1" applyBorder="1" applyAlignment="1">
      <alignment horizontal="center" vertical="center" wrapText="1"/>
    </xf>
    <xf numFmtId="1" fontId="14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0" fillId="0" borderId="1" xfId="3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6" fillId="0" borderId="1" xfId="3" applyFont="1" applyFill="1" applyBorder="1" applyAlignment="1">
      <alignment horizontal="center" vertical="center"/>
    </xf>
    <xf numFmtId="166" fontId="27" fillId="0" borderId="0" xfId="3" applyNumberFormat="1" applyFont="1" applyFill="1" applyBorder="1"/>
    <xf numFmtId="164" fontId="27" fillId="0" borderId="0" xfId="3" applyNumberFormat="1" applyFont="1" applyFill="1" applyBorder="1"/>
    <xf numFmtId="0" fontId="27" fillId="0" borderId="0" xfId="3" applyFont="1" applyFill="1" applyBorder="1"/>
    <xf numFmtId="0" fontId="23" fillId="0" borderId="1" xfId="3" applyFont="1" applyFill="1" applyBorder="1" applyAlignment="1">
      <alignment horizontal="left" vertical="center" wrapText="1"/>
    </xf>
    <xf numFmtId="0" fontId="30" fillId="2" borderId="1" xfId="3" applyFont="1" applyFill="1" applyBorder="1" applyAlignment="1">
      <alignment horizontal="center" vertical="center"/>
    </xf>
    <xf numFmtId="0" fontId="31" fillId="2" borderId="1" xfId="3" applyFont="1" applyFill="1" applyBorder="1" applyAlignment="1">
      <alignment horizontal="center" vertical="center" wrapText="1"/>
    </xf>
    <xf numFmtId="166" fontId="31" fillId="2" borderId="1" xfId="3" applyNumberFormat="1" applyFont="1" applyFill="1" applyBorder="1" applyAlignment="1">
      <alignment horizontal="center" vertical="center" wrapText="1"/>
    </xf>
    <xf numFmtId="166" fontId="31" fillId="2" borderId="1" xfId="3" applyNumberFormat="1" applyFont="1" applyFill="1" applyBorder="1" applyAlignment="1">
      <alignment horizontal="center" vertical="center"/>
    </xf>
    <xf numFmtId="164" fontId="31" fillId="2" borderId="1" xfId="3" applyNumberFormat="1" applyFont="1" applyFill="1" applyBorder="1" applyAlignment="1">
      <alignment horizontal="center" vertical="center"/>
    </xf>
    <xf numFmtId="0" fontId="30" fillId="2" borderId="0" xfId="3" applyFont="1" applyFill="1" applyBorder="1"/>
    <xf numFmtId="166" fontId="30" fillId="2" borderId="0" xfId="3" applyNumberFormat="1" applyFont="1" applyFill="1" applyBorder="1"/>
    <xf numFmtId="0" fontId="31" fillId="0" borderId="1" xfId="3" applyFont="1" applyFill="1" applyBorder="1" applyAlignment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/>
    </xf>
    <xf numFmtId="164" fontId="31" fillId="0" borderId="1" xfId="3" applyNumberFormat="1" applyFont="1" applyFill="1" applyBorder="1" applyAlignment="1">
      <alignment horizontal="center" vertical="center"/>
    </xf>
    <xf numFmtId="166" fontId="19" fillId="0" borderId="0" xfId="3" applyNumberFormat="1" applyFont="1" applyFill="1" applyBorder="1" applyAlignment="1">
      <alignment horizontal="center" vertical="center"/>
    </xf>
    <xf numFmtId="164" fontId="19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4" fillId="0" borderId="1" xfId="2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166" fontId="35" fillId="0" borderId="1" xfId="3" applyNumberFormat="1" applyFont="1" applyFill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left" vertical="center" wrapText="1"/>
    </xf>
    <xf numFmtId="0" fontId="25" fillId="0" borderId="0" xfId="3" applyFont="1" applyFill="1" applyBorder="1"/>
    <xf numFmtId="14" fontId="26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1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29" fillId="0" borderId="1" xfId="1" applyNumberFormat="1" applyFont="1" applyFill="1" applyBorder="1" applyAlignment="1">
      <alignment horizontal="center" vertical="center" wrapText="1"/>
    </xf>
    <xf numFmtId="166" fontId="29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3" fillId="0" borderId="1" xfId="1" applyNumberFormat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166" fontId="36" fillId="0" borderId="1" xfId="0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6" fillId="0" borderId="1" xfId="1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49" fontId="35" fillId="0" borderId="1" xfId="1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38" fillId="0" borderId="1" xfId="2" applyNumberFormat="1" applyFont="1" applyFill="1" applyBorder="1" applyAlignment="1">
      <alignment horizontal="left" vertical="center" wrapText="1"/>
    </xf>
    <xf numFmtId="0" fontId="38" fillId="0" borderId="1" xfId="2" applyNumberFormat="1" applyFont="1" applyFill="1" applyBorder="1" applyAlignment="1">
      <alignment horizontal="left" vertical="center" wrapText="1"/>
    </xf>
    <xf numFmtId="0" fontId="23" fillId="0" borderId="1" xfId="2" applyFont="1" applyFill="1" applyBorder="1" applyAlignment="1">
      <alignment vertical="top" wrapText="1"/>
    </xf>
    <xf numFmtId="166" fontId="17" fillId="0" borderId="0" xfId="2" applyNumberFormat="1" applyFont="1" applyFill="1"/>
    <xf numFmtId="166" fontId="31" fillId="0" borderId="0" xfId="1" applyNumberFormat="1" applyFont="1" applyFill="1" applyBorder="1" applyAlignment="1">
      <alignment horizontal="center" vertical="center" wrapText="1"/>
    </xf>
    <xf numFmtId="0" fontId="28" fillId="0" borderId="0" xfId="3" applyFont="1" applyFill="1" applyBorder="1"/>
    <xf numFmtId="49" fontId="21" fillId="0" borderId="1" xfId="3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166" fontId="25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1" fillId="0" borderId="1" xfId="1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0" fontId="40" fillId="0" borderId="0" xfId="1" applyFont="1" applyFill="1" applyBorder="1"/>
    <xf numFmtId="0" fontId="40" fillId="2" borderId="1" xfId="1" applyFont="1" applyFill="1" applyBorder="1" applyAlignment="1">
      <alignment vertical="center"/>
    </xf>
    <xf numFmtId="0" fontId="40" fillId="0" borderId="1" xfId="1" applyFont="1" applyFill="1" applyBorder="1" applyAlignment="1">
      <alignment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7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8" fillId="0" borderId="1" xfId="3" applyNumberFormat="1" applyFont="1" applyFill="1" applyBorder="1" applyAlignment="1">
      <alignment horizontal="left" vertical="center" wrapText="1"/>
    </xf>
    <xf numFmtId="0" fontId="24" fillId="0" borderId="1" xfId="3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center" vertical="center" wrapText="1"/>
    </xf>
    <xf numFmtId="49" fontId="38" fillId="0" borderId="1" xfId="2" applyNumberFormat="1" applyFont="1" applyFill="1" applyBorder="1" applyAlignment="1">
      <alignment horizontal="center" vertical="center" wrapText="1"/>
    </xf>
    <xf numFmtId="0" fontId="23" fillId="0" borderId="1" xfId="3" applyNumberFormat="1" applyFont="1" applyFill="1" applyBorder="1" applyAlignment="1">
      <alignment horizontal="justify" vertical="center" wrapText="1" shrinkToFit="1"/>
    </xf>
    <xf numFmtId="0" fontId="34" fillId="0" borderId="1" xfId="3" applyNumberFormat="1" applyFont="1" applyFill="1" applyBorder="1" applyAlignment="1">
      <alignment horizontal="justify" vertical="center" wrapText="1" shrinkToFit="1"/>
    </xf>
    <xf numFmtId="0" fontId="38" fillId="0" borderId="1" xfId="3" applyNumberFormat="1" applyFont="1" applyFill="1" applyBorder="1" applyAlignment="1">
      <alignment horizontal="left" vertical="center" wrapText="1" shrinkToFit="1"/>
    </xf>
    <xf numFmtId="0" fontId="23" fillId="0" borderId="1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28" fillId="0" borderId="0" xfId="0" applyFont="1" applyFill="1" applyBorder="1"/>
    <xf numFmtId="49" fontId="43" fillId="0" borderId="1" xfId="1" applyNumberFormat="1" applyFont="1" applyFill="1" applyBorder="1" applyAlignment="1">
      <alignment horizontal="center" vertical="center"/>
    </xf>
    <xf numFmtId="166" fontId="35" fillId="0" borderId="1" xfId="1" applyNumberFormat="1" applyFont="1" applyFill="1" applyBorder="1" applyAlignment="1">
      <alignment horizontal="center" vertical="center" wrapText="1"/>
    </xf>
    <xf numFmtId="166" fontId="35" fillId="0" borderId="1" xfId="3" applyNumberFormat="1" applyFont="1" applyFill="1" applyBorder="1" applyAlignment="1">
      <alignment horizontal="center" vertical="center"/>
    </xf>
    <xf numFmtId="164" fontId="35" fillId="0" borderId="1" xfId="3" applyNumberFormat="1" applyFont="1" applyFill="1" applyBorder="1" applyAlignment="1">
      <alignment horizontal="center" vertical="center"/>
    </xf>
    <xf numFmtId="0" fontId="43" fillId="0" borderId="0" xfId="1" applyFont="1" applyFill="1" applyBorder="1"/>
    <xf numFmtId="0" fontId="35" fillId="0" borderId="1" xfId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0" fontId="45" fillId="0" borderId="0" xfId="1" applyFont="1" applyFill="1" applyBorder="1"/>
    <xf numFmtId="166" fontId="46" fillId="0" borderId="0" xfId="3" applyNumberFormat="1" applyFont="1" applyFill="1" applyBorder="1"/>
    <xf numFmtId="0" fontId="46" fillId="0" borderId="0" xfId="3" applyFont="1" applyFill="1" applyBorder="1"/>
    <xf numFmtId="0" fontId="19" fillId="0" borderId="2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" xfId="3" applyNumberFormat="1" applyFont="1" applyFill="1" applyBorder="1" applyAlignment="1">
      <alignment horizontal="center" vertical="center" wrapText="1"/>
    </xf>
    <xf numFmtId="49" fontId="28" fillId="0" borderId="7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1" fillId="0" borderId="6" xfId="3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textRotation="90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2" fillId="0" borderId="2" xfId="3" applyNumberFormat="1" applyFont="1" applyFill="1" applyBorder="1" applyAlignment="1">
      <alignment horizontal="center" vertical="center" wrapText="1"/>
    </xf>
    <xf numFmtId="49" fontId="22" fillId="0" borderId="4" xfId="3" applyNumberFormat="1" applyFont="1" applyFill="1" applyBorder="1" applyAlignment="1">
      <alignment horizontal="center" vertical="center" wrapText="1"/>
    </xf>
    <xf numFmtId="49" fontId="22" fillId="0" borderId="5" xfId="3" applyNumberFormat="1" applyFont="1" applyFill="1" applyBorder="1" applyAlignment="1">
      <alignment horizontal="center" vertical="center" wrapText="1"/>
    </xf>
    <xf numFmtId="49" fontId="19" fillId="0" borderId="2" xfId="3" applyNumberFormat="1" applyFont="1" applyFill="1" applyBorder="1" applyAlignment="1">
      <alignment horizontal="center" vertical="center" wrapText="1"/>
    </xf>
    <xf numFmtId="49" fontId="19" fillId="0" borderId="4" xfId="3" applyNumberFormat="1" applyFont="1" applyFill="1" applyBorder="1" applyAlignment="1">
      <alignment horizontal="center" vertical="center" wrapText="1"/>
    </xf>
    <xf numFmtId="49" fontId="19" fillId="0" borderId="5" xfId="3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1"/>
  <sheetViews>
    <sheetView showGridLines="0" tabSelected="1" view="pageBreakPreview" zoomScale="60" zoomScaleNormal="75" workbookViewId="0">
      <pane xSplit="3" ySplit="6" topLeftCell="D100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85.28515625" style="20" customWidth="1"/>
    <col min="3" max="3" width="16.140625" style="20" customWidth="1"/>
    <col min="4" max="4" width="23.5703125" style="20" customWidth="1"/>
    <col min="5" max="5" width="23.85546875" style="20" customWidth="1"/>
    <col min="6" max="6" width="23.140625" style="3" customWidth="1"/>
    <col min="7" max="9" width="21.28515625" style="3" hidden="1" customWidth="1"/>
    <col min="10" max="10" width="25.28515625" style="3" customWidth="1"/>
    <col min="11" max="11" width="22.5703125" style="1" customWidth="1"/>
    <col min="12" max="12" width="16" style="1" customWidth="1"/>
    <col min="13" max="13" width="16.140625" style="1" customWidth="1"/>
    <col min="14" max="14" width="23.140625" style="3" customWidth="1"/>
    <col min="15" max="15" width="21.85546875" style="1" customWidth="1"/>
    <col min="16" max="16" width="14.7109375" style="3" bestFit="1" customWidth="1"/>
    <col min="17" max="17" width="24.140625" style="3" hidden="1" customWidth="1"/>
    <col min="18" max="18" width="19.140625" style="3" hidden="1" customWidth="1"/>
    <col min="19" max="19" width="15.85546875" style="3" hidden="1" customWidth="1"/>
    <col min="20" max="20" width="0" style="3" hidden="1" customWidth="1"/>
    <col min="21" max="21" width="24.140625" style="3" hidden="1" customWidth="1"/>
    <col min="22" max="22" width="9.140625" style="3"/>
    <col min="23" max="23" width="15.140625" style="3" bestFit="1" customWidth="1"/>
    <col min="24" max="16384" width="9.140625" style="3"/>
  </cols>
  <sheetData>
    <row r="1" spans="1:31" ht="30" customHeight="1" x14ac:dyDescent="0.2">
      <c r="A1" s="187" t="s">
        <v>187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31" ht="18.75" x14ac:dyDescent="0.3">
      <c r="A2" s="23" t="s">
        <v>48</v>
      </c>
      <c r="B2" s="18"/>
      <c r="C2" s="18"/>
      <c r="D2" s="95"/>
      <c r="E2" s="18"/>
      <c r="F2" s="95"/>
      <c r="G2" s="95"/>
      <c r="H2" s="95"/>
      <c r="I2" s="95"/>
      <c r="J2" s="95"/>
      <c r="N2" s="95"/>
      <c r="O2" s="5" t="s">
        <v>14</v>
      </c>
      <c r="P2" s="5"/>
    </row>
    <row r="3" spans="1:31" s="65" customFormat="1" ht="15" customHeight="1" x14ac:dyDescent="0.25">
      <c r="A3" s="189" t="s">
        <v>0</v>
      </c>
      <c r="B3" s="181" t="s">
        <v>1</v>
      </c>
      <c r="C3" s="181" t="s">
        <v>2</v>
      </c>
      <c r="D3" s="182" t="s">
        <v>136</v>
      </c>
      <c r="E3" s="182" t="s">
        <v>137</v>
      </c>
      <c r="F3" s="182" t="s">
        <v>166</v>
      </c>
      <c r="G3" s="183" t="s">
        <v>63</v>
      </c>
      <c r="H3" s="183" t="s">
        <v>140</v>
      </c>
      <c r="I3" s="183" t="s">
        <v>164</v>
      </c>
      <c r="J3" s="182" t="s">
        <v>165</v>
      </c>
      <c r="K3" s="182" t="s">
        <v>167</v>
      </c>
      <c r="L3" s="182" t="s">
        <v>3</v>
      </c>
      <c r="M3" s="188" t="s">
        <v>170</v>
      </c>
      <c r="N3" s="182" t="s">
        <v>168</v>
      </c>
      <c r="O3" s="182" t="s">
        <v>169</v>
      </c>
      <c r="P3" s="182" t="s">
        <v>3</v>
      </c>
    </row>
    <row r="4" spans="1:31" s="65" customFormat="1" ht="79.5" customHeight="1" x14ac:dyDescent="0.25">
      <c r="A4" s="189"/>
      <c r="B4" s="181"/>
      <c r="C4" s="181"/>
      <c r="D4" s="182"/>
      <c r="E4" s="182"/>
      <c r="F4" s="182"/>
      <c r="G4" s="184"/>
      <c r="H4" s="184"/>
      <c r="I4" s="184"/>
      <c r="J4" s="182"/>
      <c r="K4" s="182"/>
      <c r="L4" s="182"/>
      <c r="M4" s="188"/>
      <c r="N4" s="182"/>
      <c r="O4" s="182"/>
      <c r="P4" s="182"/>
    </row>
    <row r="5" spans="1:31" s="69" customFormat="1" ht="20.25" x14ac:dyDescent="0.2">
      <c r="A5" s="66" t="s">
        <v>4</v>
      </c>
      <c r="B5" s="67" t="s">
        <v>5</v>
      </c>
      <c r="C5" s="67">
        <f>B5+1</f>
        <v>3</v>
      </c>
      <c r="D5" s="67">
        <f>C5+1</f>
        <v>4</v>
      </c>
      <c r="E5" s="67">
        <f t="shared" ref="E5:F5" si="0">D5+1</f>
        <v>5</v>
      </c>
      <c r="F5" s="67">
        <f t="shared" si="0"/>
        <v>6</v>
      </c>
      <c r="G5" s="67">
        <f t="shared" ref="G5" si="1">F5+1</f>
        <v>7</v>
      </c>
      <c r="H5" s="67">
        <f t="shared" ref="H5" si="2">G5+1</f>
        <v>8</v>
      </c>
      <c r="I5" s="67">
        <f t="shared" ref="I5" si="3">H5+1</f>
        <v>9</v>
      </c>
      <c r="J5" s="67">
        <v>7</v>
      </c>
      <c r="K5" s="67">
        <f t="shared" ref="K5:P5" si="4">J5+1</f>
        <v>8</v>
      </c>
      <c r="L5" s="67">
        <f t="shared" ref="L5:M5" si="5">K5+1</f>
        <v>9</v>
      </c>
      <c r="M5" s="67">
        <f t="shared" si="5"/>
        <v>10</v>
      </c>
      <c r="N5" s="67">
        <f t="shared" si="4"/>
        <v>11</v>
      </c>
      <c r="O5" s="67">
        <f t="shared" si="4"/>
        <v>12</v>
      </c>
      <c r="P5" s="67">
        <f t="shared" si="4"/>
        <v>13</v>
      </c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</row>
    <row r="6" spans="1:31" s="70" customFormat="1" ht="26.25" customHeight="1" x14ac:dyDescent="0.2">
      <c r="A6" s="190" t="s">
        <v>6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2"/>
    </row>
    <row r="7" spans="1:31" s="75" customFormat="1" ht="34.5" customHeight="1" x14ac:dyDescent="0.25">
      <c r="A7" s="71">
        <v>1</v>
      </c>
      <c r="B7" s="80" t="s">
        <v>65</v>
      </c>
      <c r="C7" s="72" t="s">
        <v>15</v>
      </c>
      <c r="D7" s="112">
        <v>3259847.3</v>
      </c>
      <c r="E7" s="112">
        <v>3259847.3</v>
      </c>
      <c r="F7" s="112">
        <f>SUM(G7:I7)</f>
        <v>785341.29700000002</v>
      </c>
      <c r="G7" s="112">
        <v>228775.38699999999</v>
      </c>
      <c r="H7" s="112">
        <v>295552.81099999999</v>
      </c>
      <c r="I7" s="112">
        <v>261013.09899999999</v>
      </c>
      <c r="J7" s="113">
        <v>760071.53300000005</v>
      </c>
      <c r="K7" s="114">
        <f t="shared" ref="K7:K44" si="6">F7-J7</f>
        <v>25269.763999999966</v>
      </c>
      <c r="L7" s="115">
        <f>F7/J7*100</f>
        <v>103.32465602286935</v>
      </c>
      <c r="M7" s="115">
        <f t="shared" ref="M7:M19" si="7">F7/E7*100</f>
        <v>24.091352285120841</v>
      </c>
      <c r="N7" s="112">
        <v>649895.55099999998</v>
      </c>
      <c r="O7" s="114">
        <f t="shared" ref="O7:O38" si="8">F7-N7</f>
        <v>135445.74600000004</v>
      </c>
      <c r="P7" s="115">
        <f t="shared" ref="P7:P19" si="9">F7/N7*100</f>
        <v>120.84115605832176</v>
      </c>
      <c r="Q7" s="73"/>
      <c r="R7" s="73"/>
      <c r="S7" s="73">
        <f>Q7-R7</f>
        <v>0</v>
      </c>
      <c r="T7" s="74" t="e">
        <f>Q7/R7*100</f>
        <v>#DIV/0!</v>
      </c>
    </row>
    <row r="8" spans="1:31" s="75" customFormat="1" ht="39" x14ac:dyDescent="0.25">
      <c r="A8" s="71">
        <f>A7+1</f>
        <v>2</v>
      </c>
      <c r="B8" s="80" t="s">
        <v>36</v>
      </c>
      <c r="C8" s="72" t="s">
        <v>17</v>
      </c>
      <c r="D8" s="112">
        <v>760</v>
      </c>
      <c r="E8" s="112">
        <v>760</v>
      </c>
      <c r="F8" s="112">
        <f t="shared" ref="F8:F69" si="10">SUM(G8:I8)</f>
        <v>955.952</v>
      </c>
      <c r="G8" s="112">
        <v>0</v>
      </c>
      <c r="H8" s="112">
        <v>74.150000000000006</v>
      </c>
      <c r="I8" s="112">
        <v>881.80200000000002</v>
      </c>
      <c r="J8" s="113">
        <v>760</v>
      </c>
      <c r="K8" s="114">
        <f t="shared" si="6"/>
        <v>195.952</v>
      </c>
      <c r="L8" s="115">
        <f>F8/J8*100</f>
        <v>125.78315789473685</v>
      </c>
      <c r="M8" s="115">
        <f t="shared" si="7"/>
        <v>125.78315789473685</v>
      </c>
      <c r="N8" s="112">
        <v>269.18799999999999</v>
      </c>
      <c r="O8" s="114">
        <f t="shared" si="8"/>
        <v>686.76400000000001</v>
      </c>
      <c r="P8" s="115">
        <f t="shared" si="9"/>
        <v>355.12429974590248</v>
      </c>
      <c r="Q8" s="73"/>
      <c r="R8" s="73"/>
      <c r="S8" s="73">
        <f>N7/0.5</f>
        <v>1299791.102</v>
      </c>
      <c r="T8" s="74">
        <f>R8/S8*100</f>
        <v>0</v>
      </c>
    </row>
    <row r="9" spans="1:31" s="75" customFormat="1" ht="39" x14ac:dyDescent="0.25">
      <c r="A9" s="71">
        <v>3</v>
      </c>
      <c r="B9" s="80" t="s">
        <v>102</v>
      </c>
      <c r="C9" s="72" t="s">
        <v>103</v>
      </c>
      <c r="D9" s="112">
        <f>SUM(D10:D13)</f>
        <v>639</v>
      </c>
      <c r="E9" s="112">
        <f>SUM(E10:E13)</f>
        <v>639</v>
      </c>
      <c r="F9" s="112">
        <f t="shared" si="10"/>
        <v>177.87700000000004</v>
      </c>
      <c r="G9" s="112">
        <f t="shared" ref="G9:J9" si="11">SUM(G10:G13)</f>
        <v>1.4119999999999999</v>
      </c>
      <c r="H9" s="112">
        <f>SUM(H10:H13)</f>
        <v>166.41500000000002</v>
      </c>
      <c r="I9" s="112">
        <f>SUM(I10:I13)</f>
        <v>10.050000000000001</v>
      </c>
      <c r="J9" s="112">
        <f t="shared" si="11"/>
        <v>177.46</v>
      </c>
      <c r="K9" s="114">
        <f t="shared" si="6"/>
        <v>0.41700000000003001</v>
      </c>
      <c r="L9" s="115">
        <f>F9/J9*100</f>
        <v>100.23498253127468</v>
      </c>
      <c r="M9" s="115">
        <f t="shared" si="7"/>
        <v>27.836776212832561</v>
      </c>
      <c r="N9" s="112">
        <f>SUM(N10:N13)</f>
        <v>159.46800000000002</v>
      </c>
      <c r="O9" s="114">
        <f t="shared" si="8"/>
        <v>18.40900000000002</v>
      </c>
      <c r="P9" s="115">
        <f t="shared" si="9"/>
        <v>111.54400882935762</v>
      </c>
      <c r="Q9" s="73"/>
      <c r="R9" s="73"/>
      <c r="S9" s="73"/>
      <c r="T9" s="74"/>
    </row>
    <row r="10" spans="1:31" s="75" customFormat="1" ht="58.5" x14ac:dyDescent="0.25">
      <c r="A10" s="76" t="s">
        <v>104</v>
      </c>
      <c r="B10" s="157" t="s">
        <v>129</v>
      </c>
      <c r="C10" s="161" t="s">
        <v>130</v>
      </c>
      <c r="D10" s="112">
        <v>18</v>
      </c>
      <c r="E10" s="112">
        <v>18</v>
      </c>
      <c r="F10" s="116">
        <f t="shared" si="10"/>
        <v>4.2080000000000002</v>
      </c>
      <c r="G10" s="112">
        <v>0.79500000000000004</v>
      </c>
      <c r="H10" s="112">
        <v>3.4129999999999998</v>
      </c>
      <c r="I10" s="112">
        <v>0</v>
      </c>
      <c r="J10" s="113">
        <v>4.1900000000000004</v>
      </c>
      <c r="K10" s="114">
        <f t="shared" ref="K10" si="12">F10-J10</f>
        <v>1.7999999999999794E-2</v>
      </c>
      <c r="L10" s="119">
        <f t="shared" ref="L10" si="13">F10/J10*100</f>
        <v>100.42959427207636</v>
      </c>
      <c r="M10" s="115">
        <f t="shared" si="7"/>
        <v>23.377777777777776</v>
      </c>
      <c r="N10" s="112">
        <v>4.5519999999999996</v>
      </c>
      <c r="O10" s="114">
        <f t="shared" si="8"/>
        <v>-0.34399999999999942</v>
      </c>
      <c r="P10" s="115">
        <f t="shared" si="9"/>
        <v>92.44288224956064</v>
      </c>
      <c r="Q10" s="73"/>
      <c r="R10" s="73"/>
      <c r="S10" s="73"/>
      <c r="T10" s="74"/>
    </row>
    <row r="11" spans="1:31" s="79" customFormat="1" ht="78" x14ac:dyDescent="0.25">
      <c r="A11" s="76" t="s">
        <v>105</v>
      </c>
      <c r="B11" s="157" t="s">
        <v>97</v>
      </c>
      <c r="C11" s="64" t="s">
        <v>98</v>
      </c>
      <c r="D11" s="116">
        <v>415</v>
      </c>
      <c r="E11" s="116">
        <v>415</v>
      </c>
      <c r="F11" s="116">
        <f t="shared" si="10"/>
        <v>143.292</v>
      </c>
      <c r="G11" s="116">
        <v>0</v>
      </c>
      <c r="H11" s="116">
        <v>143.292</v>
      </c>
      <c r="I11" s="116">
        <v>0</v>
      </c>
      <c r="J11" s="117">
        <v>143</v>
      </c>
      <c r="K11" s="118">
        <f t="shared" si="6"/>
        <v>0.29200000000000159</v>
      </c>
      <c r="L11" s="119"/>
      <c r="M11" s="119">
        <f t="shared" si="7"/>
        <v>34.528192771084335</v>
      </c>
      <c r="N11" s="116">
        <v>69.736000000000004</v>
      </c>
      <c r="O11" s="118">
        <f t="shared" si="8"/>
        <v>73.555999999999997</v>
      </c>
      <c r="P11" s="119">
        <f t="shared" si="9"/>
        <v>205.47780199609957</v>
      </c>
    </row>
    <row r="12" spans="1:31" s="79" customFormat="1" ht="42.75" customHeight="1" x14ac:dyDescent="0.25">
      <c r="A12" s="76" t="s">
        <v>106</v>
      </c>
      <c r="B12" s="157" t="s">
        <v>126</v>
      </c>
      <c r="C12" s="64" t="s">
        <v>101</v>
      </c>
      <c r="D12" s="116">
        <v>96</v>
      </c>
      <c r="E12" s="116">
        <v>96</v>
      </c>
      <c r="F12" s="116">
        <f t="shared" si="10"/>
        <v>30.217000000000002</v>
      </c>
      <c r="G12" s="116">
        <v>0.45700000000000002</v>
      </c>
      <c r="H12" s="116">
        <v>19.71</v>
      </c>
      <c r="I12" s="116">
        <v>10.050000000000001</v>
      </c>
      <c r="J12" s="117">
        <v>30.12</v>
      </c>
      <c r="K12" s="118">
        <f t="shared" si="6"/>
        <v>9.7000000000001307E-2</v>
      </c>
      <c r="L12" s="119">
        <f>F12/J12*100</f>
        <v>100.32204515272245</v>
      </c>
      <c r="M12" s="119">
        <f t="shared" si="7"/>
        <v>31.476041666666671</v>
      </c>
      <c r="N12" s="116">
        <v>21.141000000000002</v>
      </c>
      <c r="O12" s="118">
        <f t="shared" si="8"/>
        <v>9.0760000000000005</v>
      </c>
      <c r="P12" s="119">
        <f t="shared" si="9"/>
        <v>142.93079797549782</v>
      </c>
    </row>
    <row r="13" spans="1:31" s="79" customFormat="1" ht="42.75" customHeight="1" x14ac:dyDescent="0.25">
      <c r="A13" s="76" t="s">
        <v>131</v>
      </c>
      <c r="B13" s="157" t="s">
        <v>125</v>
      </c>
      <c r="C13" s="64" t="s">
        <v>124</v>
      </c>
      <c r="D13" s="116">
        <v>110</v>
      </c>
      <c r="E13" s="116">
        <v>110</v>
      </c>
      <c r="F13" s="116">
        <f t="shared" si="10"/>
        <v>0.16</v>
      </c>
      <c r="G13" s="116">
        <v>0.16</v>
      </c>
      <c r="H13" s="116">
        <v>0</v>
      </c>
      <c r="I13" s="116">
        <v>0</v>
      </c>
      <c r="J13" s="117">
        <v>0.15</v>
      </c>
      <c r="K13" s="118">
        <f t="shared" si="6"/>
        <v>1.0000000000000009E-2</v>
      </c>
      <c r="L13" s="119">
        <f>F13/J13*100</f>
        <v>106.66666666666667</v>
      </c>
      <c r="M13" s="119">
        <f t="shared" si="7"/>
        <v>0.14545454545454548</v>
      </c>
      <c r="N13" s="116">
        <v>64.039000000000001</v>
      </c>
      <c r="O13" s="118">
        <f t="shared" si="8"/>
        <v>-63.879000000000005</v>
      </c>
      <c r="P13" s="119">
        <f t="shared" si="9"/>
        <v>0.24984774902793611</v>
      </c>
    </row>
    <row r="14" spans="1:31" s="75" customFormat="1" ht="32.25" customHeight="1" x14ac:dyDescent="0.25">
      <c r="A14" s="71">
        <v>4</v>
      </c>
      <c r="B14" s="100" t="s">
        <v>87</v>
      </c>
      <c r="C14" s="96" t="s">
        <v>86</v>
      </c>
      <c r="D14" s="112">
        <f>SUM(D15:D17)</f>
        <v>363500</v>
      </c>
      <c r="E14" s="112">
        <f>SUM(E15:E17)</f>
        <v>363500</v>
      </c>
      <c r="F14" s="112">
        <f t="shared" si="10"/>
        <v>93075.67300000001</v>
      </c>
      <c r="G14" s="112">
        <f t="shared" ref="G14:J14" si="14">SUM(G15:G17)</f>
        <v>34903.103000000003</v>
      </c>
      <c r="H14" s="112">
        <f t="shared" ref="H14" si="15">SUM(H15:H17)</f>
        <v>30285.707999999999</v>
      </c>
      <c r="I14" s="112">
        <f t="shared" si="14"/>
        <v>27886.862000000001</v>
      </c>
      <c r="J14" s="113">
        <f t="shared" si="14"/>
        <v>91680</v>
      </c>
      <c r="K14" s="114">
        <f t="shared" si="6"/>
        <v>1395.6730000000098</v>
      </c>
      <c r="L14" s="115">
        <f>F14/J14*100</f>
        <v>101.5223309336824</v>
      </c>
      <c r="M14" s="115">
        <f t="shared" si="7"/>
        <v>25.605412104539205</v>
      </c>
      <c r="N14" s="112">
        <f t="shared" ref="N14" si="16">SUM(N15:N17)</f>
        <v>46735.17</v>
      </c>
      <c r="O14" s="114">
        <f t="shared" si="8"/>
        <v>46340.503000000012</v>
      </c>
      <c r="P14" s="115">
        <f t="shared" si="9"/>
        <v>199.15552462952422</v>
      </c>
      <c r="S14" s="75">
        <v>10239.687</v>
      </c>
      <c r="T14" s="75">
        <v>155.57869475416072</v>
      </c>
    </row>
    <row r="15" spans="1:31" s="79" customFormat="1" ht="39" x14ac:dyDescent="0.3">
      <c r="A15" s="76" t="s">
        <v>119</v>
      </c>
      <c r="B15" s="157" t="s">
        <v>92</v>
      </c>
      <c r="C15" s="64" t="s">
        <v>84</v>
      </c>
      <c r="D15" s="116">
        <v>7000</v>
      </c>
      <c r="E15" s="116">
        <v>7000</v>
      </c>
      <c r="F15" s="116">
        <f t="shared" si="10"/>
        <v>4138.3810000000003</v>
      </c>
      <c r="G15" s="116">
        <v>766.33199999999999</v>
      </c>
      <c r="H15" s="116">
        <v>831.39</v>
      </c>
      <c r="I15" s="116">
        <v>2540.6590000000001</v>
      </c>
      <c r="J15" s="117">
        <v>4080</v>
      </c>
      <c r="K15" s="118">
        <f t="shared" si="6"/>
        <v>58.381000000000313</v>
      </c>
      <c r="L15" s="115">
        <f t="shared" ref="L15:L16" si="17">F15/J15*100</f>
        <v>101.43090686274509</v>
      </c>
      <c r="M15" s="119">
        <f t="shared" si="7"/>
        <v>59.119728571428574</v>
      </c>
      <c r="N15" s="116">
        <v>4216.5990000000002</v>
      </c>
      <c r="O15" s="118">
        <f t="shared" si="8"/>
        <v>-78.217999999999847</v>
      </c>
      <c r="P15" s="119">
        <f t="shared" si="9"/>
        <v>98.144997899966299</v>
      </c>
      <c r="Q15" s="176">
        <f>N15+N16</f>
        <v>18423.762999999999</v>
      </c>
      <c r="R15" s="176">
        <f>F15+F16</f>
        <v>28663.450000000004</v>
      </c>
      <c r="S15" s="176">
        <f>R15-Q15</f>
        <v>10239.687000000005</v>
      </c>
      <c r="T15" s="177">
        <f>R15/Q15*100</f>
        <v>155.57869475416072</v>
      </c>
    </row>
    <row r="16" spans="1:31" s="79" customFormat="1" ht="39" x14ac:dyDescent="0.25">
      <c r="A16" s="76" t="s">
        <v>120</v>
      </c>
      <c r="B16" s="157" t="s">
        <v>93</v>
      </c>
      <c r="C16" s="64" t="s">
        <v>85</v>
      </c>
      <c r="D16" s="116">
        <v>90000</v>
      </c>
      <c r="E16" s="116">
        <v>90000</v>
      </c>
      <c r="F16" s="116">
        <f t="shared" si="10"/>
        <v>24525.069000000003</v>
      </c>
      <c r="G16" s="116">
        <v>10416.342000000001</v>
      </c>
      <c r="H16" s="116">
        <v>7638.7950000000001</v>
      </c>
      <c r="I16" s="116">
        <v>6469.9319999999998</v>
      </c>
      <c r="J16" s="117">
        <v>23900</v>
      </c>
      <c r="K16" s="118">
        <f t="shared" si="6"/>
        <v>625.06900000000314</v>
      </c>
      <c r="L16" s="115">
        <f t="shared" si="17"/>
        <v>102.61535146443516</v>
      </c>
      <c r="M16" s="119">
        <f t="shared" si="7"/>
        <v>27.250076666666672</v>
      </c>
      <c r="N16" s="116">
        <v>14207.164000000001</v>
      </c>
      <c r="O16" s="118">
        <f t="shared" si="8"/>
        <v>10317.905000000002</v>
      </c>
      <c r="P16" s="119">
        <f t="shared" si="9"/>
        <v>172.62466316289445</v>
      </c>
    </row>
    <row r="17" spans="1:19" s="79" customFormat="1" ht="39" x14ac:dyDescent="0.25">
      <c r="A17" s="76" t="s">
        <v>121</v>
      </c>
      <c r="B17" s="157" t="s">
        <v>94</v>
      </c>
      <c r="C17" s="64" t="s">
        <v>56</v>
      </c>
      <c r="D17" s="116">
        <f t="shared" ref="D17:E17" si="18">SUM(D18:D19)</f>
        <v>266500</v>
      </c>
      <c r="E17" s="116">
        <f t="shared" si="18"/>
        <v>266500</v>
      </c>
      <c r="F17" s="116">
        <f t="shared" si="10"/>
        <v>64412.223000000005</v>
      </c>
      <c r="G17" s="116">
        <f>SUM(G18:G19)</f>
        <v>23720.429</v>
      </c>
      <c r="H17" s="116">
        <f>SUM(H18:H19)</f>
        <v>21815.523000000001</v>
      </c>
      <c r="I17" s="116">
        <f>SUM(I18:I19)</f>
        <v>18876.271000000001</v>
      </c>
      <c r="J17" s="116">
        <f>SUM(J18:J19)</f>
        <v>63700</v>
      </c>
      <c r="K17" s="118">
        <f t="shared" si="6"/>
        <v>712.22300000000541</v>
      </c>
      <c r="L17" s="119">
        <f t="shared" ref="L17:L28" si="19">F17/J17*100</f>
        <v>101.11808948194663</v>
      </c>
      <c r="M17" s="119">
        <f t="shared" si="7"/>
        <v>24.169689681050659</v>
      </c>
      <c r="N17" s="116">
        <v>28311.406999999999</v>
      </c>
      <c r="O17" s="118">
        <f t="shared" si="8"/>
        <v>36100.816000000006</v>
      </c>
      <c r="P17" s="119">
        <f t="shared" si="9"/>
        <v>227.51332351655998</v>
      </c>
    </row>
    <row r="18" spans="1:19" s="79" customFormat="1" ht="117" x14ac:dyDescent="0.25">
      <c r="A18" s="76" t="s">
        <v>143</v>
      </c>
      <c r="B18" s="157" t="s">
        <v>138</v>
      </c>
      <c r="C18" s="64">
        <v>14040100</v>
      </c>
      <c r="D18" s="116">
        <v>116500</v>
      </c>
      <c r="E18" s="116">
        <v>116500</v>
      </c>
      <c r="F18" s="116">
        <f t="shared" si="10"/>
        <v>37841.906999999999</v>
      </c>
      <c r="G18" s="116">
        <v>13155.423000000001</v>
      </c>
      <c r="H18" s="116">
        <v>13427.713</v>
      </c>
      <c r="I18" s="116">
        <v>11258.771000000001</v>
      </c>
      <c r="J18" s="117">
        <v>37500</v>
      </c>
      <c r="K18" s="118">
        <f t="shared" ref="K18:K20" si="20">F18-J18</f>
        <v>341.90699999999924</v>
      </c>
      <c r="L18" s="119">
        <f t="shared" ref="L18:L19" si="21">F18/J18*100</f>
        <v>100.91175199999999</v>
      </c>
      <c r="M18" s="119">
        <f t="shared" si="7"/>
        <v>32.482323605150214</v>
      </c>
      <c r="N18" s="116"/>
      <c r="O18" s="118">
        <f t="shared" si="8"/>
        <v>37841.906999999999</v>
      </c>
      <c r="P18" s="119"/>
    </row>
    <row r="19" spans="1:19" s="79" customFormat="1" ht="78" x14ac:dyDescent="0.25">
      <c r="A19" s="76" t="s">
        <v>144</v>
      </c>
      <c r="B19" s="157" t="s">
        <v>139</v>
      </c>
      <c r="C19" s="64">
        <v>14040200</v>
      </c>
      <c r="D19" s="116">
        <v>150000</v>
      </c>
      <c r="E19" s="116">
        <v>150000</v>
      </c>
      <c r="F19" s="116">
        <f t="shared" si="10"/>
        <v>26570.315999999999</v>
      </c>
      <c r="G19" s="116">
        <v>10565.005999999999</v>
      </c>
      <c r="H19" s="116">
        <v>8387.81</v>
      </c>
      <c r="I19" s="116">
        <v>7617.5</v>
      </c>
      <c r="J19" s="117">
        <v>26200</v>
      </c>
      <c r="K19" s="118">
        <f t="shared" si="20"/>
        <v>370.31599999999889</v>
      </c>
      <c r="L19" s="119">
        <f t="shared" si="21"/>
        <v>101.41341984732823</v>
      </c>
      <c r="M19" s="119">
        <f t="shared" si="7"/>
        <v>17.713543999999999</v>
      </c>
      <c r="N19" s="116">
        <v>28311.406999999999</v>
      </c>
      <c r="O19" s="118">
        <f t="shared" si="8"/>
        <v>-1741.0910000000003</v>
      </c>
      <c r="P19" s="119">
        <f t="shared" si="9"/>
        <v>93.850213802514304</v>
      </c>
    </row>
    <row r="20" spans="1:19" s="101" customFormat="1" ht="30.75" customHeight="1" x14ac:dyDescent="0.25">
      <c r="A20" s="71">
        <v>5</v>
      </c>
      <c r="B20" s="80" t="s">
        <v>141</v>
      </c>
      <c r="C20" s="72" t="s">
        <v>142</v>
      </c>
      <c r="D20" s="112">
        <v>0</v>
      </c>
      <c r="E20" s="112">
        <v>0</v>
      </c>
      <c r="F20" s="112">
        <f t="shared" si="10"/>
        <v>0</v>
      </c>
      <c r="G20" s="112">
        <v>0</v>
      </c>
      <c r="H20" s="112">
        <v>0</v>
      </c>
      <c r="I20" s="112">
        <v>0</v>
      </c>
      <c r="J20" s="113"/>
      <c r="K20" s="114">
        <f t="shared" si="20"/>
        <v>0</v>
      </c>
      <c r="L20" s="115"/>
      <c r="M20" s="115"/>
      <c r="N20" s="112">
        <v>6.7789999999999999</v>
      </c>
      <c r="O20" s="114">
        <f t="shared" si="8"/>
        <v>-6.7789999999999999</v>
      </c>
      <c r="P20" s="115"/>
      <c r="Q20" s="136"/>
      <c r="R20" s="136"/>
    </row>
    <row r="21" spans="1:19" s="101" customFormat="1" ht="41.25" customHeight="1" x14ac:dyDescent="0.25">
      <c r="A21" s="71">
        <v>6</v>
      </c>
      <c r="B21" s="80" t="s">
        <v>135</v>
      </c>
      <c r="C21" s="72" t="s">
        <v>38</v>
      </c>
      <c r="D21" s="112">
        <f>D22+D23+D24+D26+D25</f>
        <v>1164164.4849999999</v>
      </c>
      <c r="E21" s="112">
        <f>E22+E23+E24+E26+E25</f>
        <v>1164164.4849999999</v>
      </c>
      <c r="F21" s="112">
        <f t="shared" si="10"/>
        <v>304931.63</v>
      </c>
      <c r="G21" s="112">
        <f t="shared" ref="G21:J21" si="22">G22+G23+G24+G26+G25</f>
        <v>135837.954</v>
      </c>
      <c r="H21" s="112">
        <f t="shared" ref="H21" si="23">H22+H23+H24+H26+H25</f>
        <v>97665.689000000013</v>
      </c>
      <c r="I21" s="112">
        <f t="shared" si="22"/>
        <v>71427.986999999994</v>
      </c>
      <c r="J21" s="113">
        <f t="shared" si="22"/>
        <v>299270.95399999997</v>
      </c>
      <c r="K21" s="114">
        <f t="shared" si="6"/>
        <v>5660.6760000000359</v>
      </c>
      <c r="L21" s="115">
        <f t="shared" si="19"/>
        <v>101.89148860734412</v>
      </c>
      <c r="M21" s="115">
        <f t="shared" ref="M21:M33" si="24">F21/E21*100</f>
        <v>26.193174068525209</v>
      </c>
      <c r="N21" s="112">
        <f t="shared" ref="N21" si="25">N22+N23+N24+N26+N25</f>
        <v>267347.37400000001</v>
      </c>
      <c r="O21" s="114">
        <f t="shared" si="8"/>
        <v>37584.255999999994</v>
      </c>
      <c r="P21" s="115">
        <f t="shared" ref="P21:P28" si="26">F21/N21*100</f>
        <v>114.05821027439754</v>
      </c>
      <c r="Q21" s="136">
        <f>N23+N24+N22</f>
        <v>73132.705999999991</v>
      </c>
      <c r="R21" s="136">
        <f>F22+F23+F24</f>
        <v>96381.27</v>
      </c>
    </row>
    <row r="22" spans="1:19" s="103" customFormat="1" ht="34.5" customHeight="1" x14ac:dyDescent="0.25">
      <c r="A22" s="102" t="s">
        <v>145</v>
      </c>
      <c r="B22" s="158" t="s">
        <v>57</v>
      </c>
      <c r="C22" s="186" t="s">
        <v>44</v>
      </c>
      <c r="D22" s="116">
        <v>121980</v>
      </c>
      <c r="E22" s="116">
        <v>121980</v>
      </c>
      <c r="F22" s="116">
        <f t="shared" si="10"/>
        <v>28456.254000000001</v>
      </c>
      <c r="G22" s="116">
        <v>17215.075000000001</v>
      </c>
      <c r="H22" s="116">
        <v>4947.9979999999996</v>
      </c>
      <c r="I22" s="116">
        <v>6293.1809999999996</v>
      </c>
      <c r="J22" s="117">
        <v>27839.67</v>
      </c>
      <c r="K22" s="118">
        <f t="shared" si="6"/>
        <v>616.58400000000256</v>
      </c>
      <c r="L22" s="119">
        <f t="shared" si="19"/>
        <v>102.21476763194393</v>
      </c>
      <c r="M22" s="119">
        <f t="shared" si="24"/>
        <v>23.328622725036894</v>
      </c>
      <c r="N22" s="116">
        <v>19905.880999999998</v>
      </c>
      <c r="O22" s="118">
        <f t="shared" si="8"/>
        <v>8550.3730000000032</v>
      </c>
      <c r="P22" s="119">
        <f t="shared" si="26"/>
        <v>142.95400439699205</v>
      </c>
    </row>
    <row r="23" spans="1:19" s="103" customFormat="1" ht="34.5" customHeight="1" x14ac:dyDescent="0.25">
      <c r="A23" s="76" t="s">
        <v>146</v>
      </c>
      <c r="B23" s="158" t="s">
        <v>7</v>
      </c>
      <c r="C23" s="186"/>
      <c r="D23" s="116">
        <v>287000</v>
      </c>
      <c r="E23" s="116">
        <v>287000</v>
      </c>
      <c r="F23" s="116">
        <f t="shared" si="10"/>
        <v>67612.207999999999</v>
      </c>
      <c r="G23" s="116">
        <v>17562.599999999999</v>
      </c>
      <c r="H23" s="116">
        <v>25973.133000000002</v>
      </c>
      <c r="I23" s="116">
        <v>24076.474999999999</v>
      </c>
      <c r="J23" s="117">
        <v>65447</v>
      </c>
      <c r="K23" s="118">
        <f t="shared" si="6"/>
        <v>2165.2079999999987</v>
      </c>
      <c r="L23" s="119">
        <f t="shared" si="19"/>
        <v>103.30833804452458</v>
      </c>
      <c r="M23" s="119">
        <f t="shared" si="24"/>
        <v>23.558260627177699</v>
      </c>
      <c r="N23" s="116">
        <v>52846.343000000001</v>
      </c>
      <c r="O23" s="118">
        <f t="shared" si="8"/>
        <v>14765.864999999998</v>
      </c>
      <c r="P23" s="119">
        <f t="shared" si="26"/>
        <v>127.94112924710797</v>
      </c>
    </row>
    <row r="24" spans="1:19" s="103" customFormat="1" ht="34.5" customHeight="1" x14ac:dyDescent="0.25">
      <c r="A24" s="76" t="s">
        <v>147</v>
      </c>
      <c r="B24" s="158" t="s">
        <v>58</v>
      </c>
      <c r="C24" s="186"/>
      <c r="D24" s="116">
        <v>1410</v>
      </c>
      <c r="E24" s="116">
        <v>1410</v>
      </c>
      <c r="F24" s="116">
        <f t="shared" si="10"/>
        <v>312.80799999999999</v>
      </c>
      <c r="G24" s="116">
        <v>204.43299999999999</v>
      </c>
      <c r="H24" s="116">
        <v>73.540999999999997</v>
      </c>
      <c r="I24" s="116">
        <v>34.834000000000003</v>
      </c>
      <c r="J24" s="117">
        <v>306.5</v>
      </c>
      <c r="K24" s="118">
        <f t="shared" si="6"/>
        <v>6.3079999999999927</v>
      </c>
      <c r="L24" s="119">
        <f t="shared" si="19"/>
        <v>102.05807504078304</v>
      </c>
      <c r="M24" s="119">
        <f t="shared" si="24"/>
        <v>22.18496453900709</v>
      </c>
      <c r="N24" s="116">
        <v>380.48199999999997</v>
      </c>
      <c r="O24" s="118">
        <f t="shared" si="8"/>
        <v>-67.673999999999978</v>
      </c>
      <c r="P24" s="119">
        <f t="shared" si="26"/>
        <v>82.21361325897152</v>
      </c>
      <c r="Q24" s="119">
        <f>100-P24</f>
        <v>17.78638674102848</v>
      </c>
      <c r="R24" s="104"/>
      <c r="S24" s="105" t="e">
        <f>F22/#REF!*100</f>
        <v>#REF!</v>
      </c>
    </row>
    <row r="25" spans="1:19" s="107" customFormat="1" ht="34.5" customHeight="1" x14ac:dyDescent="0.25">
      <c r="A25" s="76" t="s">
        <v>148</v>
      </c>
      <c r="B25" s="158" t="s">
        <v>40</v>
      </c>
      <c r="C25" s="106" t="s">
        <v>39</v>
      </c>
      <c r="D25" s="116">
        <v>2250</v>
      </c>
      <c r="E25" s="116">
        <v>2250</v>
      </c>
      <c r="F25" s="116">
        <f t="shared" si="10"/>
        <v>477.72499999999997</v>
      </c>
      <c r="G25" s="116">
        <v>138.30099999999999</v>
      </c>
      <c r="H25" s="116">
        <v>277.065</v>
      </c>
      <c r="I25" s="116">
        <v>62.359000000000002</v>
      </c>
      <c r="J25" s="117">
        <v>466.85</v>
      </c>
      <c r="K25" s="118">
        <f t="shared" si="6"/>
        <v>10.874999999999943</v>
      </c>
      <c r="L25" s="119">
        <f t="shared" si="19"/>
        <v>102.32944200492662</v>
      </c>
      <c r="M25" s="119">
        <f t="shared" si="24"/>
        <v>21.232222222222223</v>
      </c>
      <c r="N25" s="116">
        <v>366.476</v>
      </c>
      <c r="O25" s="116">
        <f t="shared" si="8"/>
        <v>111.24899999999997</v>
      </c>
      <c r="P25" s="119">
        <f t="shared" si="26"/>
        <v>130.35642170292186</v>
      </c>
    </row>
    <row r="26" spans="1:19" s="103" customFormat="1" ht="34.5" customHeight="1" x14ac:dyDescent="0.25">
      <c r="A26" s="76" t="s">
        <v>149</v>
      </c>
      <c r="B26" s="158" t="s">
        <v>33</v>
      </c>
      <c r="C26" s="133" t="s">
        <v>34</v>
      </c>
      <c r="D26" s="116">
        <v>751524.48499999999</v>
      </c>
      <c r="E26" s="116">
        <v>751524.48499999999</v>
      </c>
      <c r="F26" s="116">
        <f t="shared" si="10"/>
        <v>208072.63500000001</v>
      </c>
      <c r="G26" s="116">
        <v>100717.545</v>
      </c>
      <c r="H26" s="116">
        <v>66393.952000000005</v>
      </c>
      <c r="I26" s="116">
        <v>40961.137999999999</v>
      </c>
      <c r="J26" s="117">
        <v>205210.93400000001</v>
      </c>
      <c r="K26" s="118">
        <f t="shared" si="6"/>
        <v>2861.7010000000009</v>
      </c>
      <c r="L26" s="119">
        <f t="shared" si="19"/>
        <v>101.39451682433256</v>
      </c>
      <c r="M26" s="119">
        <f t="shared" si="24"/>
        <v>27.686740638929418</v>
      </c>
      <c r="N26" s="116">
        <v>193848.19199999998</v>
      </c>
      <c r="O26" s="118">
        <f t="shared" si="8"/>
        <v>14224.443000000028</v>
      </c>
      <c r="P26" s="119">
        <f t="shared" si="26"/>
        <v>107.33792915644011</v>
      </c>
      <c r="R26" s="104"/>
      <c r="S26" s="105" t="e">
        <f>F26/#REF!*100</f>
        <v>#REF!</v>
      </c>
    </row>
    <row r="27" spans="1:19" s="75" customFormat="1" ht="58.5" x14ac:dyDescent="0.25">
      <c r="A27" s="71">
        <v>7</v>
      </c>
      <c r="B27" s="80" t="s">
        <v>46</v>
      </c>
      <c r="C27" s="72" t="s">
        <v>18</v>
      </c>
      <c r="D27" s="112">
        <v>940</v>
      </c>
      <c r="E27" s="112">
        <v>940</v>
      </c>
      <c r="F27" s="112">
        <f t="shared" si="10"/>
        <v>381.03899999999999</v>
      </c>
      <c r="G27" s="112">
        <v>1.22</v>
      </c>
      <c r="H27" s="112">
        <v>9.2029999999999994</v>
      </c>
      <c r="I27" s="112">
        <v>370.61599999999999</v>
      </c>
      <c r="J27" s="113">
        <v>379.4</v>
      </c>
      <c r="K27" s="114">
        <f t="shared" si="6"/>
        <v>1.63900000000001</v>
      </c>
      <c r="L27" s="115">
        <f t="shared" si="19"/>
        <v>100.43199789140749</v>
      </c>
      <c r="M27" s="115">
        <f t="shared" si="24"/>
        <v>40.536063829787231</v>
      </c>
      <c r="N27" s="112">
        <v>52.402999999999999</v>
      </c>
      <c r="O27" s="114">
        <f t="shared" si="8"/>
        <v>328.63599999999997</v>
      </c>
      <c r="P27" s="115">
        <f t="shared" si="26"/>
        <v>727.13203442551003</v>
      </c>
      <c r="Q27" s="74">
        <f>100-P27</f>
        <v>-627.13203442551003</v>
      </c>
    </row>
    <row r="28" spans="1:19" s="75" customFormat="1" ht="39" x14ac:dyDescent="0.25">
      <c r="A28" s="71">
        <f t="shared" ref="A28:A36" si="27">A27+1</f>
        <v>8</v>
      </c>
      <c r="B28" s="80" t="s">
        <v>68</v>
      </c>
      <c r="C28" s="72" t="s">
        <v>67</v>
      </c>
      <c r="D28" s="112">
        <v>29000</v>
      </c>
      <c r="E28" s="112">
        <v>29000</v>
      </c>
      <c r="F28" s="112">
        <f t="shared" si="10"/>
        <v>30343.200000000001</v>
      </c>
      <c r="G28" s="112">
        <v>0</v>
      </c>
      <c r="H28" s="112">
        <v>0</v>
      </c>
      <c r="I28" s="112">
        <v>30343.200000000001</v>
      </c>
      <c r="J28" s="113">
        <v>29000</v>
      </c>
      <c r="K28" s="114">
        <f t="shared" si="6"/>
        <v>1343.2000000000007</v>
      </c>
      <c r="L28" s="115">
        <f t="shared" si="19"/>
        <v>104.63172413793104</v>
      </c>
      <c r="M28" s="115">
        <f t="shared" si="24"/>
        <v>104.63172413793104</v>
      </c>
      <c r="N28" s="112">
        <v>2990.8999999999996</v>
      </c>
      <c r="O28" s="114">
        <f t="shared" si="8"/>
        <v>27352.300000000003</v>
      </c>
      <c r="P28" s="115">
        <f t="shared" si="26"/>
        <v>1014.5173693537064</v>
      </c>
    </row>
    <row r="29" spans="1:19" s="75" customFormat="1" ht="30.75" customHeight="1" x14ac:dyDescent="0.25">
      <c r="A29" s="71">
        <f t="shared" si="27"/>
        <v>9</v>
      </c>
      <c r="B29" s="80" t="s">
        <v>8</v>
      </c>
      <c r="C29" s="72" t="s">
        <v>19</v>
      </c>
      <c r="D29" s="112">
        <v>100</v>
      </c>
      <c r="E29" s="112">
        <v>100</v>
      </c>
      <c r="F29" s="112">
        <f t="shared" si="10"/>
        <v>587.97699999999998</v>
      </c>
      <c r="G29" s="112">
        <v>87.317999999999998</v>
      </c>
      <c r="H29" s="112">
        <v>69.724000000000004</v>
      </c>
      <c r="I29" s="112">
        <v>430.935</v>
      </c>
      <c r="J29" s="113">
        <v>100</v>
      </c>
      <c r="K29" s="114">
        <f t="shared" si="6"/>
        <v>487.97699999999998</v>
      </c>
      <c r="L29" s="115">
        <f t="shared" ref="L29:L44" si="28">F29/J29*100</f>
        <v>587.97699999999998</v>
      </c>
      <c r="M29" s="115">
        <f t="shared" si="24"/>
        <v>587.97699999999998</v>
      </c>
      <c r="N29" s="112">
        <v>0</v>
      </c>
      <c r="O29" s="114">
        <f t="shared" si="8"/>
        <v>587.97699999999998</v>
      </c>
      <c r="P29" s="115"/>
    </row>
    <row r="30" spans="1:19" s="75" customFormat="1" ht="78" x14ac:dyDescent="0.25">
      <c r="A30" s="71">
        <f t="shared" si="27"/>
        <v>10</v>
      </c>
      <c r="B30" s="129" t="s">
        <v>88</v>
      </c>
      <c r="C30" s="97" t="s">
        <v>89</v>
      </c>
      <c r="D30" s="112">
        <v>12</v>
      </c>
      <c r="E30" s="112">
        <v>12</v>
      </c>
      <c r="F30" s="112">
        <f t="shared" si="10"/>
        <v>-11.775</v>
      </c>
      <c r="G30" s="112">
        <v>7.4999999999999997E-2</v>
      </c>
      <c r="H30" s="112">
        <v>0</v>
      </c>
      <c r="I30" s="112">
        <v>-11.85</v>
      </c>
      <c r="J30" s="113">
        <v>0</v>
      </c>
      <c r="K30" s="114">
        <f t="shared" si="6"/>
        <v>-11.775</v>
      </c>
      <c r="L30" s="115"/>
      <c r="M30" s="115">
        <f t="shared" si="24"/>
        <v>-98.125</v>
      </c>
      <c r="N30" s="112">
        <v>5.1849999999999996</v>
      </c>
      <c r="O30" s="114">
        <f t="shared" si="8"/>
        <v>-16.96</v>
      </c>
      <c r="P30" s="115">
        <f>F30/N30*100</f>
        <v>-227.09739633558343</v>
      </c>
    </row>
    <row r="31" spans="1:19" s="75" customFormat="1" ht="27" customHeight="1" x14ac:dyDescent="0.25">
      <c r="A31" s="71">
        <f t="shared" si="27"/>
        <v>11</v>
      </c>
      <c r="B31" s="125" t="s">
        <v>30</v>
      </c>
      <c r="C31" s="72" t="s">
        <v>25</v>
      </c>
      <c r="D31" s="112">
        <v>10000</v>
      </c>
      <c r="E31" s="112">
        <v>10000</v>
      </c>
      <c r="F31" s="112">
        <f t="shared" si="10"/>
        <v>2898.98</v>
      </c>
      <c r="G31" s="112">
        <v>808.93100000000004</v>
      </c>
      <c r="H31" s="112">
        <v>945.82899999999995</v>
      </c>
      <c r="I31" s="112">
        <v>1144.22</v>
      </c>
      <c r="J31" s="113">
        <v>2825</v>
      </c>
      <c r="K31" s="114">
        <f t="shared" si="6"/>
        <v>73.980000000000018</v>
      </c>
      <c r="L31" s="115">
        <f t="shared" si="28"/>
        <v>102.6187610619469</v>
      </c>
      <c r="M31" s="115">
        <f t="shared" si="24"/>
        <v>28.989799999999999</v>
      </c>
      <c r="N31" s="112">
        <v>2278.2849999999999</v>
      </c>
      <c r="O31" s="114">
        <f t="shared" si="8"/>
        <v>620.69500000000016</v>
      </c>
      <c r="P31" s="115">
        <f>F31/N31*100</f>
        <v>127.24395762602134</v>
      </c>
      <c r="Q31" s="74">
        <f>100-P31</f>
        <v>-27.243957626021341</v>
      </c>
    </row>
    <row r="32" spans="1:19" s="75" customFormat="1" ht="58.5" x14ac:dyDescent="0.25">
      <c r="A32" s="71">
        <f t="shared" si="27"/>
        <v>12</v>
      </c>
      <c r="B32" s="125" t="s">
        <v>78</v>
      </c>
      <c r="C32" s="72" t="s">
        <v>77</v>
      </c>
      <c r="D32" s="112">
        <v>450</v>
      </c>
      <c r="E32" s="112">
        <v>450</v>
      </c>
      <c r="F32" s="112">
        <f t="shared" si="10"/>
        <v>166.245</v>
      </c>
      <c r="G32" s="112">
        <v>26</v>
      </c>
      <c r="H32" s="112">
        <v>107</v>
      </c>
      <c r="I32" s="112">
        <v>33.244999999999997</v>
      </c>
      <c r="J32" s="113">
        <v>147</v>
      </c>
      <c r="K32" s="114">
        <f t="shared" si="6"/>
        <v>19.245000000000005</v>
      </c>
      <c r="L32" s="115">
        <f t="shared" si="28"/>
        <v>113.09183673469387</v>
      </c>
      <c r="M32" s="115">
        <f t="shared" si="24"/>
        <v>36.943333333333335</v>
      </c>
      <c r="N32" s="112">
        <v>86.575000000000003</v>
      </c>
      <c r="O32" s="114">
        <f t="shared" si="8"/>
        <v>79.67</v>
      </c>
      <c r="P32" s="115">
        <f>F32/N32*100</f>
        <v>192.02425642506498</v>
      </c>
    </row>
    <row r="33" spans="1:20" s="75" customFormat="1" ht="34.5" customHeight="1" x14ac:dyDescent="0.25">
      <c r="A33" s="71">
        <f t="shared" si="27"/>
        <v>13</v>
      </c>
      <c r="B33" s="125" t="s">
        <v>107</v>
      </c>
      <c r="C33" s="72" t="s">
        <v>108</v>
      </c>
      <c r="D33" s="112">
        <v>17700</v>
      </c>
      <c r="E33" s="112">
        <v>17700</v>
      </c>
      <c r="F33" s="112">
        <f t="shared" si="10"/>
        <v>5041.875</v>
      </c>
      <c r="G33" s="112">
        <v>1414.5129999999999</v>
      </c>
      <c r="H33" s="112">
        <v>1797.0070000000001</v>
      </c>
      <c r="I33" s="112">
        <v>1830.355</v>
      </c>
      <c r="J33" s="113">
        <v>4880</v>
      </c>
      <c r="K33" s="114">
        <f t="shared" si="6"/>
        <v>161.875</v>
      </c>
      <c r="L33" s="115">
        <f t="shared" si="28"/>
        <v>103.31711065573769</v>
      </c>
      <c r="M33" s="115">
        <f t="shared" si="24"/>
        <v>28.485169491525426</v>
      </c>
      <c r="N33" s="112">
        <v>4223.857</v>
      </c>
      <c r="O33" s="114">
        <f t="shared" si="8"/>
        <v>818.01800000000003</v>
      </c>
      <c r="P33" s="115">
        <f>F33/N33*100</f>
        <v>119.36661207990707</v>
      </c>
    </row>
    <row r="34" spans="1:20" s="75" customFormat="1" ht="58.5" x14ac:dyDescent="0.25">
      <c r="A34" s="71">
        <f t="shared" si="27"/>
        <v>14</v>
      </c>
      <c r="B34" s="125" t="s">
        <v>159</v>
      </c>
      <c r="C34" s="72" t="s">
        <v>158</v>
      </c>
      <c r="D34" s="112">
        <v>0</v>
      </c>
      <c r="E34" s="112">
        <v>0</v>
      </c>
      <c r="F34" s="112">
        <f t="shared" si="10"/>
        <v>1392.7249999999999</v>
      </c>
      <c r="G34" s="112">
        <v>0</v>
      </c>
      <c r="H34" s="112">
        <v>501.57400000000001</v>
      </c>
      <c r="I34" s="112">
        <v>891.15099999999995</v>
      </c>
      <c r="J34" s="113">
        <v>0</v>
      </c>
      <c r="K34" s="114">
        <f t="shared" si="6"/>
        <v>1392.7249999999999</v>
      </c>
      <c r="L34" s="115"/>
      <c r="M34" s="115"/>
      <c r="N34" s="112"/>
      <c r="O34" s="114">
        <f t="shared" si="8"/>
        <v>1392.7249999999999</v>
      </c>
      <c r="P34" s="115"/>
    </row>
    <row r="35" spans="1:20" s="75" customFormat="1" ht="78" x14ac:dyDescent="0.25">
      <c r="A35" s="71">
        <f t="shared" si="27"/>
        <v>15</v>
      </c>
      <c r="B35" s="125" t="s">
        <v>132</v>
      </c>
      <c r="C35" s="72" t="s">
        <v>133</v>
      </c>
      <c r="D35" s="112">
        <v>58</v>
      </c>
      <c r="E35" s="112">
        <v>58</v>
      </c>
      <c r="F35" s="112">
        <f t="shared" si="10"/>
        <v>9.36</v>
      </c>
      <c r="G35" s="112">
        <v>1.99</v>
      </c>
      <c r="H35" s="112">
        <v>5.36</v>
      </c>
      <c r="I35" s="112">
        <v>2.0099999999999998</v>
      </c>
      <c r="J35" s="113">
        <v>9.3000000000000007</v>
      </c>
      <c r="K35" s="114">
        <f t="shared" si="6"/>
        <v>5.9999999999998721E-2</v>
      </c>
      <c r="L35" s="115">
        <f t="shared" si="28"/>
        <v>100.64516129032258</v>
      </c>
      <c r="M35" s="115">
        <f t="shared" ref="M35:M51" si="29">F35/E35*100</f>
        <v>16.137931034482758</v>
      </c>
      <c r="N35" s="112">
        <v>16.411999999999999</v>
      </c>
      <c r="O35" s="114">
        <f t="shared" si="8"/>
        <v>-7.0519999999999996</v>
      </c>
      <c r="P35" s="115">
        <f t="shared" ref="P35:P42" si="30">F35/N35*100</f>
        <v>57.031440409456494</v>
      </c>
    </row>
    <row r="36" spans="1:20" s="75" customFormat="1" ht="30.75" customHeight="1" x14ac:dyDescent="0.25">
      <c r="A36" s="71">
        <f t="shared" si="27"/>
        <v>16</v>
      </c>
      <c r="B36" s="125" t="s">
        <v>80</v>
      </c>
      <c r="C36" s="72" t="s">
        <v>79</v>
      </c>
      <c r="D36" s="112">
        <f>SUM(D37:D40)</f>
        <v>43825</v>
      </c>
      <c r="E36" s="112">
        <f>SUM(E37:E40)</f>
        <v>43825</v>
      </c>
      <c r="F36" s="112">
        <f t="shared" si="10"/>
        <v>9168.4390000000003</v>
      </c>
      <c r="G36" s="112">
        <f t="shared" ref="G36:J36" si="31">SUM(G37:G40)</f>
        <v>2787.4590000000003</v>
      </c>
      <c r="H36" s="112">
        <f t="shared" ref="H36" si="32">SUM(H37:H40)</f>
        <v>3000.232</v>
      </c>
      <c r="I36" s="112">
        <f t="shared" si="31"/>
        <v>3380.7479999999996</v>
      </c>
      <c r="J36" s="113">
        <f t="shared" si="31"/>
        <v>8605.1</v>
      </c>
      <c r="K36" s="114">
        <f t="shared" si="6"/>
        <v>563.33899999999994</v>
      </c>
      <c r="L36" s="115">
        <f t="shared" si="28"/>
        <v>106.54657121939314</v>
      </c>
      <c r="M36" s="115">
        <f t="shared" si="29"/>
        <v>20.920568168853396</v>
      </c>
      <c r="N36" s="112">
        <f t="shared" ref="N36" si="33">SUM(N37:N40)</f>
        <v>7336.2809999999999</v>
      </c>
      <c r="O36" s="114">
        <f t="shared" si="8"/>
        <v>1832.1580000000004</v>
      </c>
      <c r="P36" s="115">
        <f t="shared" si="30"/>
        <v>124.97393434084654</v>
      </c>
    </row>
    <row r="37" spans="1:20" s="79" customFormat="1" ht="58.5" x14ac:dyDescent="0.25">
      <c r="A37" s="76" t="s">
        <v>160</v>
      </c>
      <c r="B37" s="126" t="s">
        <v>72</v>
      </c>
      <c r="C37" s="133" t="s">
        <v>71</v>
      </c>
      <c r="D37" s="116">
        <v>1100</v>
      </c>
      <c r="E37" s="116">
        <v>1100</v>
      </c>
      <c r="F37" s="116">
        <f t="shared" si="10"/>
        <v>306.839</v>
      </c>
      <c r="G37" s="116">
        <v>84.753</v>
      </c>
      <c r="H37" s="116">
        <v>114.928</v>
      </c>
      <c r="I37" s="116">
        <v>107.158</v>
      </c>
      <c r="J37" s="117">
        <v>296</v>
      </c>
      <c r="K37" s="118">
        <f t="shared" si="6"/>
        <v>10.838999999999999</v>
      </c>
      <c r="L37" s="119">
        <f t="shared" si="28"/>
        <v>103.66182432432431</v>
      </c>
      <c r="M37" s="119">
        <f t="shared" si="29"/>
        <v>27.894454545454543</v>
      </c>
      <c r="N37" s="116">
        <v>233.03900000000002</v>
      </c>
      <c r="O37" s="118">
        <f t="shared" si="8"/>
        <v>73.799999999999983</v>
      </c>
      <c r="P37" s="119">
        <f t="shared" si="30"/>
        <v>131.66851900325696</v>
      </c>
      <c r="Q37" s="119">
        <f>P37-100</f>
        <v>31.668519003256961</v>
      </c>
      <c r="R37" s="77"/>
    </row>
    <row r="38" spans="1:20" s="79" customFormat="1" ht="38.25" customHeight="1" x14ac:dyDescent="0.25">
      <c r="A38" s="76" t="s">
        <v>161</v>
      </c>
      <c r="B38" s="127" t="s">
        <v>59</v>
      </c>
      <c r="C38" s="64" t="s">
        <v>60</v>
      </c>
      <c r="D38" s="116">
        <v>42000</v>
      </c>
      <c r="E38" s="116">
        <v>42000</v>
      </c>
      <c r="F38" s="116">
        <f t="shared" si="10"/>
        <v>8642.2439999999988</v>
      </c>
      <c r="G38" s="116">
        <v>2625.3359999999998</v>
      </c>
      <c r="H38" s="116">
        <v>2807.056</v>
      </c>
      <c r="I38" s="116">
        <v>3209.8519999999999</v>
      </c>
      <c r="J38" s="117">
        <v>8100</v>
      </c>
      <c r="K38" s="118">
        <f t="shared" si="6"/>
        <v>542.24399999999878</v>
      </c>
      <c r="L38" s="119">
        <f t="shared" si="28"/>
        <v>106.69437037037035</v>
      </c>
      <c r="M38" s="119">
        <f t="shared" si="29"/>
        <v>20.576771428571426</v>
      </c>
      <c r="N38" s="116">
        <v>6882.0640000000003</v>
      </c>
      <c r="O38" s="118">
        <f t="shared" si="8"/>
        <v>1760.1799999999985</v>
      </c>
      <c r="P38" s="119">
        <f t="shared" si="30"/>
        <v>125.57633872628907</v>
      </c>
      <c r="Q38" s="119">
        <f>P38-100</f>
        <v>25.576338726289066</v>
      </c>
      <c r="R38" s="78"/>
    </row>
    <row r="39" spans="1:20" s="79" customFormat="1" ht="39" x14ac:dyDescent="0.25">
      <c r="A39" s="76" t="s">
        <v>162</v>
      </c>
      <c r="B39" s="127" t="s">
        <v>76</v>
      </c>
      <c r="C39" s="64" t="s">
        <v>73</v>
      </c>
      <c r="D39" s="116">
        <v>680</v>
      </c>
      <c r="E39" s="116">
        <v>680</v>
      </c>
      <c r="F39" s="116">
        <f t="shared" si="10"/>
        <v>185.256</v>
      </c>
      <c r="G39" s="116">
        <v>73.34</v>
      </c>
      <c r="H39" s="116">
        <v>51.128</v>
      </c>
      <c r="I39" s="116">
        <v>60.787999999999997</v>
      </c>
      <c r="J39" s="117">
        <v>175.4</v>
      </c>
      <c r="K39" s="118">
        <f t="shared" si="6"/>
        <v>9.8559999999999945</v>
      </c>
      <c r="L39" s="119">
        <f t="shared" si="28"/>
        <v>105.61915621436715</v>
      </c>
      <c r="M39" s="119">
        <f t="shared" si="29"/>
        <v>27.243529411764705</v>
      </c>
      <c r="N39" s="116">
        <v>204.708</v>
      </c>
      <c r="O39" s="118">
        <f t="shared" ref="O39:O60" si="34">F39-N39</f>
        <v>-19.451999999999998</v>
      </c>
      <c r="P39" s="119">
        <f t="shared" si="30"/>
        <v>90.497684506711991</v>
      </c>
    </row>
    <row r="40" spans="1:20" s="79" customFormat="1" ht="117" x14ac:dyDescent="0.25">
      <c r="A40" s="76" t="s">
        <v>163</v>
      </c>
      <c r="B40" s="128" t="s">
        <v>75</v>
      </c>
      <c r="C40" s="64" t="s">
        <v>74</v>
      </c>
      <c r="D40" s="116">
        <v>45</v>
      </c>
      <c r="E40" s="116">
        <v>45</v>
      </c>
      <c r="F40" s="116">
        <f t="shared" si="10"/>
        <v>34.1</v>
      </c>
      <c r="G40" s="116">
        <v>4.03</v>
      </c>
      <c r="H40" s="116">
        <v>27.12</v>
      </c>
      <c r="I40" s="116">
        <v>2.95</v>
      </c>
      <c r="J40" s="117">
        <v>33.700000000000003</v>
      </c>
      <c r="K40" s="118">
        <f t="shared" si="6"/>
        <v>0.39999999999999858</v>
      </c>
      <c r="L40" s="119">
        <f t="shared" si="28"/>
        <v>101.18694362017804</v>
      </c>
      <c r="M40" s="119">
        <f t="shared" si="29"/>
        <v>75.777777777777771</v>
      </c>
      <c r="N40" s="116">
        <v>16.47</v>
      </c>
      <c r="O40" s="118">
        <f t="shared" si="34"/>
        <v>17.630000000000003</v>
      </c>
      <c r="P40" s="119">
        <f t="shared" si="30"/>
        <v>207.04310868245295</v>
      </c>
    </row>
    <row r="41" spans="1:20" s="75" customFormat="1" ht="58.5" x14ac:dyDescent="0.25">
      <c r="A41" s="71">
        <v>16</v>
      </c>
      <c r="B41" s="165" t="s">
        <v>35</v>
      </c>
      <c r="C41" s="72" t="s">
        <v>20</v>
      </c>
      <c r="D41" s="112">
        <v>12000</v>
      </c>
      <c r="E41" s="112">
        <v>12000</v>
      </c>
      <c r="F41" s="112">
        <f t="shared" si="10"/>
        <v>5431.9079999999994</v>
      </c>
      <c r="G41" s="112">
        <v>3396.0749999999998</v>
      </c>
      <c r="H41" s="112">
        <v>827.53800000000001</v>
      </c>
      <c r="I41" s="112">
        <v>1208.2950000000001</v>
      </c>
      <c r="J41" s="113">
        <v>4975</v>
      </c>
      <c r="K41" s="114">
        <f t="shared" si="6"/>
        <v>456.90799999999945</v>
      </c>
      <c r="L41" s="115">
        <f t="shared" si="28"/>
        <v>109.18408040201004</v>
      </c>
      <c r="M41" s="115">
        <f t="shared" si="29"/>
        <v>45.265899999999995</v>
      </c>
      <c r="N41" s="112">
        <v>2923.6280000000002</v>
      </c>
      <c r="O41" s="114">
        <f t="shared" si="34"/>
        <v>2508.2799999999993</v>
      </c>
      <c r="P41" s="115">
        <f t="shared" si="30"/>
        <v>185.79340463287392</v>
      </c>
    </row>
    <row r="42" spans="1:20" s="75" customFormat="1" ht="30.75" customHeight="1" x14ac:dyDescent="0.25">
      <c r="A42" s="71">
        <f t="shared" ref="A42:A48" si="35">A41+1</f>
        <v>17</v>
      </c>
      <c r="B42" s="80" t="s">
        <v>54</v>
      </c>
      <c r="C42" s="72" t="s">
        <v>16</v>
      </c>
      <c r="D42" s="112">
        <v>405.2</v>
      </c>
      <c r="E42" s="112">
        <v>405.2</v>
      </c>
      <c r="F42" s="112">
        <f t="shared" si="10"/>
        <v>254.27600000000001</v>
      </c>
      <c r="G42" s="112">
        <v>22.706</v>
      </c>
      <c r="H42" s="112">
        <v>55.401000000000003</v>
      </c>
      <c r="I42" s="112">
        <v>176.16900000000001</v>
      </c>
      <c r="J42" s="113">
        <v>247.9</v>
      </c>
      <c r="K42" s="114">
        <f t="shared" si="6"/>
        <v>6.3760000000000048</v>
      </c>
      <c r="L42" s="115">
        <f t="shared" si="28"/>
        <v>102.57200484066156</v>
      </c>
      <c r="M42" s="115">
        <f t="shared" si="29"/>
        <v>62.753208292201393</v>
      </c>
      <c r="N42" s="112">
        <v>91.128</v>
      </c>
      <c r="O42" s="114">
        <f t="shared" si="34"/>
        <v>163.14800000000002</v>
      </c>
      <c r="P42" s="115">
        <f t="shared" si="30"/>
        <v>279.03169168641909</v>
      </c>
      <c r="Q42" s="74">
        <f>100-P42</f>
        <v>-179.03169168641909</v>
      </c>
    </row>
    <row r="43" spans="1:20" s="75" customFormat="1" ht="97.5" x14ac:dyDescent="0.25">
      <c r="A43" s="71">
        <f t="shared" si="35"/>
        <v>18</v>
      </c>
      <c r="B43" s="80" t="s">
        <v>96</v>
      </c>
      <c r="C43" s="72" t="s">
        <v>95</v>
      </c>
      <c r="D43" s="112">
        <v>24</v>
      </c>
      <c r="E43" s="112">
        <v>24</v>
      </c>
      <c r="F43" s="112">
        <f t="shared" si="10"/>
        <v>2.472</v>
      </c>
      <c r="G43" s="112">
        <v>2.472</v>
      </c>
      <c r="H43" s="112">
        <v>0</v>
      </c>
      <c r="I43" s="112">
        <v>0</v>
      </c>
      <c r="J43" s="113">
        <v>2.4580000000000002</v>
      </c>
      <c r="K43" s="114">
        <f t="shared" si="6"/>
        <v>1.399999999999979E-2</v>
      </c>
      <c r="L43" s="115">
        <f t="shared" si="28"/>
        <v>100.56956875508543</v>
      </c>
      <c r="M43" s="115">
        <f t="shared" si="29"/>
        <v>10.299999999999999</v>
      </c>
      <c r="N43" s="112">
        <v>0</v>
      </c>
      <c r="O43" s="114">
        <f t="shared" si="34"/>
        <v>2.472</v>
      </c>
      <c r="P43" s="115"/>
    </row>
    <row r="44" spans="1:20" s="75" customFormat="1" ht="39" x14ac:dyDescent="0.25">
      <c r="A44" s="71">
        <f t="shared" si="35"/>
        <v>19</v>
      </c>
      <c r="B44" s="100" t="s">
        <v>61</v>
      </c>
      <c r="C44" s="33" t="s">
        <v>62</v>
      </c>
      <c r="D44" s="112">
        <v>270</v>
      </c>
      <c r="E44" s="112">
        <v>270</v>
      </c>
      <c r="F44" s="112">
        <f t="shared" si="10"/>
        <v>2.3719999999999999</v>
      </c>
      <c r="G44" s="112">
        <v>0</v>
      </c>
      <c r="H44" s="112">
        <v>0</v>
      </c>
      <c r="I44" s="112">
        <v>2.3719999999999999</v>
      </c>
      <c r="J44" s="113">
        <v>2.2999999999999998</v>
      </c>
      <c r="K44" s="114">
        <f t="shared" si="6"/>
        <v>7.2000000000000064E-2</v>
      </c>
      <c r="L44" s="115">
        <f t="shared" si="28"/>
        <v>103.1304347826087</v>
      </c>
      <c r="M44" s="115">
        <f t="shared" si="29"/>
        <v>0.87851851851851837</v>
      </c>
      <c r="N44" s="112">
        <v>0</v>
      </c>
      <c r="O44" s="114">
        <f t="shared" si="34"/>
        <v>2.3719999999999999</v>
      </c>
      <c r="P44" s="115"/>
    </row>
    <row r="45" spans="1:20" s="75" customFormat="1" ht="28.5" customHeight="1" x14ac:dyDescent="0.25">
      <c r="A45" s="71">
        <f t="shared" si="35"/>
        <v>20</v>
      </c>
      <c r="B45" s="80" t="s">
        <v>8</v>
      </c>
      <c r="C45" s="72" t="s">
        <v>21</v>
      </c>
      <c r="D45" s="112">
        <v>1700</v>
      </c>
      <c r="E45" s="112">
        <v>1700</v>
      </c>
      <c r="F45" s="112">
        <f t="shared" si="10"/>
        <v>800.72799999999995</v>
      </c>
      <c r="G45" s="112">
        <v>255.631</v>
      </c>
      <c r="H45" s="112">
        <v>306.07799999999997</v>
      </c>
      <c r="I45" s="112">
        <v>239.01900000000001</v>
      </c>
      <c r="J45" s="113">
        <v>794.7</v>
      </c>
      <c r="K45" s="114">
        <f t="shared" ref="K45:K60" si="36">F45-J45</f>
        <v>6.0279999999999063</v>
      </c>
      <c r="L45" s="115">
        <f>F45/J45*100</f>
        <v>100.75852522964639</v>
      </c>
      <c r="M45" s="115">
        <f t="shared" si="29"/>
        <v>47.101647058823524</v>
      </c>
      <c r="N45" s="112">
        <v>397.84300000000002</v>
      </c>
      <c r="O45" s="114">
        <f t="shared" si="34"/>
        <v>402.88499999999993</v>
      </c>
      <c r="P45" s="115">
        <f>F45/N45*100</f>
        <v>201.26733409912953</v>
      </c>
      <c r="T45" s="75">
        <v>246438.04</v>
      </c>
    </row>
    <row r="46" spans="1:20" s="75" customFormat="1" ht="148.5" customHeight="1" x14ac:dyDescent="0.25">
      <c r="A46" s="71">
        <f t="shared" si="35"/>
        <v>21</v>
      </c>
      <c r="B46" s="80" t="s">
        <v>53</v>
      </c>
      <c r="C46" s="72" t="s">
        <v>47</v>
      </c>
      <c r="D46" s="112">
        <v>2000</v>
      </c>
      <c r="E46" s="112">
        <v>2000</v>
      </c>
      <c r="F46" s="112">
        <f t="shared" si="10"/>
        <v>2023.71</v>
      </c>
      <c r="G46" s="112">
        <v>1130.5809999999999</v>
      </c>
      <c r="H46" s="112">
        <v>421.64100000000002</v>
      </c>
      <c r="I46" s="112">
        <v>471.488</v>
      </c>
      <c r="J46" s="113">
        <v>2000</v>
      </c>
      <c r="K46" s="114">
        <f t="shared" si="36"/>
        <v>23.710000000000036</v>
      </c>
      <c r="L46" s="115">
        <f>F46/J46*100</f>
        <v>101.18549999999999</v>
      </c>
      <c r="M46" s="115">
        <f t="shared" si="29"/>
        <v>101.18549999999999</v>
      </c>
      <c r="N46" s="112">
        <v>261.923</v>
      </c>
      <c r="O46" s="114">
        <f t="shared" si="34"/>
        <v>1761.787</v>
      </c>
      <c r="P46" s="115">
        <f>F46/N46*100</f>
        <v>772.635469202781</v>
      </c>
    </row>
    <row r="47" spans="1:20" s="75" customFormat="1" ht="78" x14ac:dyDescent="0.25">
      <c r="A47" s="71">
        <f t="shared" si="35"/>
        <v>22</v>
      </c>
      <c r="B47" s="80" t="s">
        <v>123</v>
      </c>
      <c r="C47" s="72" t="s">
        <v>122</v>
      </c>
      <c r="D47" s="112">
        <v>0.25</v>
      </c>
      <c r="E47" s="112">
        <v>0.25</v>
      </c>
      <c r="F47" s="112">
        <f t="shared" si="10"/>
        <v>0</v>
      </c>
      <c r="G47" s="112">
        <v>0</v>
      </c>
      <c r="H47" s="112">
        <v>0</v>
      </c>
      <c r="I47" s="112">
        <v>0</v>
      </c>
      <c r="J47" s="113">
        <v>0</v>
      </c>
      <c r="K47" s="114">
        <f t="shared" si="36"/>
        <v>0</v>
      </c>
      <c r="L47" s="115"/>
      <c r="M47" s="115">
        <f t="shared" si="29"/>
        <v>0</v>
      </c>
      <c r="N47" s="112">
        <v>0</v>
      </c>
      <c r="O47" s="114">
        <f t="shared" si="34"/>
        <v>0</v>
      </c>
      <c r="P47" s="115"/>
      <c r="R47" s="73">
        <f>F49-F45</f>
        <v>1242175.2319999998</v>
      </c>
      <c r="S47" s="73">
        <f>N49-N45</f>
        <v>984680.10699999996</v>
      </c>
      <c r="T47" s="74">
        <f>R47/S47</f>
        <v>1.2615012968876804</v>
      </c>
    </row>
    <row r="48" spans="1:20" s="75" customFormat="1" ht="39" x14ac:dyDescent="0.25">
      <c r="A48" s="71">
        <f t="shared" si="35"/>
        <v>23</v>
      </c>
      <c r="B48" s="80" t="s">
        <v>82</v>
      </c>
      <c r="C48" s="72" t="s">
        <v>81</v>
      </c>
      <c r="D48" s="112">
        <v>0.25</v>
      </c>
      <c r="E48" s="112">
        <v>0.25</v>
      </c>
      <c r="F48" s="112">
        <f t="shared" si="10"/>
        <v>0</v>
      </c>
      <c r="G48" s="112">
        <v>0</v>
      </c>
      <c r="H48" s="112">
        <v>0</v>
      </c>
      <c r="I48" s="112">
        <v>0</v>
      </c>
      <c r="J48" s="113">
        <v>0</v>
      </c>
      <c r="K48" s="114">
        <f t="shared" si="36"/>
        <v>0</v>
      </c>
      <c r="L48" s="115"/>
      <c r="M48" s="115">
        <f t="shared" si="29"/>
        <v>0</v>
      </c>
      <c r="N48" s="112">
        <v>0</v>
      </c>
      <c r="O48" s="114">
        <f t="shared" si="34"/>
        <v>0</v>
      </c>
      <c r="P48" s="115"/>
    </row>
    <row r="49" spans="1:23" s="86" customFormat="1" ht="33.75" customHeight="1" x14ac:dyDescent="0.3">
      <c r="A49" s="81"/>
      <c r="B49" s="82" t="s">
        <v>9</v>
      </c>
      <c r="C49" s="83"/>
      <c r="D49" s="83">
        <f>D7+D8+D9+D14+D21+D27+D28+D29+D30+D31+D32+D33+D36+D41+D42+D43+D44+D45+D46+D48+D47+D35</f>
        <v>4907395.4850000003</v>
      </c>
      <c r="E49" s="83">
        <f>E7+E8+E9+E14+E21+E27+E28+E29+E30+E31+E32+E33+E36+E41+E42+E43+E44+E45+E46+E48+E47+E35</f>
        <v>4907395.4850000003</v>
      </c>
      <c r="F49" s="83">
        <f t="shared" si="10"/>
        <v>1242975.9599999997</v>
      </c>
      <c r="G49" s="83">
        <f>G7+G8+G9+G14+G21+G27+G28+G29+G30+G31+G32+G33+G36+G41+G42+G43+G44+G45+G46+G48+G47+G35</f>
        <v>409452.82699999999</v>
      </c>
      <c r="H49" s="83">
        <f>H7+H8+H9+H14+H21+H27+H28+H29+H30+H31+H32+H33+H36+H41+H42+H43+H44+H45+H46+H48+H47+H35+H34</f>
        <v>431791.35999999999</v>
      </c>
      <c r="I49" s="83">
        <f>I7+I8+I9+I14+I21+I27+I28+I29+I30+I31+I32+I33+I36+I41+I42+I43+I44+I45+I46+I48+I47+I35+I34</f>
        <v>401731.77299999987</v>
      </c>
      <c r="J49" s="83">
        <f>J7+J8+J9+J14+J21+J27+J28+J29+J30+J31+J32+J33+J36+J41+J42+J43+J44+J45+J46+J48+J47+J35</f>
        <v>1205928.105</v>
      </c>
      <c r="K49" s="84">
        <f t="shared" si="36"/>
        <v>37047.854999999749</v>
      </c>
      <c r="L49" s="85">
        <f>F49/J49*100</f>
        <v>103.07214458692791</v>
      </c>
      <c r="M49" s="85">
        <f t="shared" si="29"/>
        <v>25.328628267260996</v>
      </c>
      <c r="N49" s="83">
        <f>N7+N8+N9+N14+N21+N27+N28+N29+N30+N31+N32+N33+N36+N41+N42+N43+N44+N45+N46+N48+N47+N35+N20</f>
        <v>985077.95</v>
      </c>
      <c r="O49" s="84">
        <f t="shared" si="34"/>
        <v>257898.00999999978</v>
      </c>
      <c r="P49" s="85">
        <f>F49/N49*100</f>
        <v>126.18046724119647</v>
      </c>
      <c r="Q49" s="87">
        <v>985077.95</v>
      </c>
      <c r="R49" s="87">
        <f>Q49-N49</f>
        <v>0</v>
      </c>
      <c r="U49" s="87" t="e">
        <f>#REF!-#REF!-#REF!</f>
        <v>#REF!</v>
      </c>
      <c r="W49" s="86">
        <v>294547.38299999997</v>
      </c>
    </row>
    <row r="50" spans="1:23" s="10" customFormat="1" ht="97.5" x14ac:dyDescent="0.25">
      <c r="A50" s="24">
        <v>1</v>
      </c>
      <c r="B50" s="162" t="s">
        <v>174</v>
      </c>
      <c r="C50" s="134" t="s">
        <v>171</v>
      </c>
      <c r="D50" s="120">
        <v>0</v>
      </c>
      <c r="E50" s="120">
        <v>10995.7</v>
      </c>
      <c r="F50" s="112">
        <f t="shared" si="10"/>
        <v>2748.9</v>
      </c>
      <c r="G50" s="112">
        <v>0</v>
      </c>
      <c r="H50" s="112">
        <v>0</v>
      </c>
      <c r="I50" s="112">
        <v>2748.9</v>
      </c>
      <c r="J50" s="112">
        <v>2748.9</v>
      </c>
      <c r="K50" s="114">
        <f t="shared" ref="K50" si="37">F50-J50</f>
        <v>0</v>
      </c>
      <c r="L50" s="115">
        <f>F50/J50*100</f>
        <v>100</v>
      </c>
      <c r="M50" s="115">
        <f t="shared" si="29"/>
        <v>24.999772638395008</v>
      </c>
      <c r="N50" s="112">
        <v>0</v>
      </c>
      <c r="O50" s="114">
        <f t="shared" si="34"/>
        <v>2748.9</v>
      </c>
      <c r="P50" s="115"/>
      <c r="Q50" s="41"/>
      <c r="R50" s="41"/>
      <c r="S50" s="41"/>
      <c r="T50" s="43"/>
    </row>
    <row r="51" spans="1:23" s="10" customFormat="1" ht="38.25" customHeight="1" x14ac:dyDescent="0.25">
      <c r="A51" s="24">
        <f>A50+1</f>
        <v>2</v>
      </c>
      <c r="B51" s="57" t="s">
        <v>176</v>
      </c>
      <c r="C51" s="25" t="s">
        <v>55</v>
      </c>
      <c r="D51" s="120">
        <v>0</v>
      </c>
      <c r="E51" s="120">
        <v>743512.7</v>
      </c>
      <c r="F51" s="112">
        <f t="shared" si="10"/>
        <v>174347.7</v>
      </c>
      <c r="G51" s="112">
        <v>58102.400000000001</v>
      </c>
      <c r="H51" s="112">
        <v>58123.4</v>
      </c>
      <c r="I51" s="112">
        <v>58121.9</v>
      </c>
      <c r="J51" s="112">
        <v>174347.7</v>
      </c>
      <c r="K51" s="114">
        <f t="shared" si="36"/>
        <v>0</v>
      </c>
      <c r="L51" s="115">
        <f>F51/J51*100</f>
        <v>100</v>
      </c>
      <c r="M51" s="115">
        <f t="shared" si="29"/>
        <v>23.449189233754851</v>
      </c>
      <c r="N51" s="112">
        <v>197663.09999999998</v>
      </c>
      <c r="O51" s="114">
        <f t="shared" si="34"/>
        <v>-23315.399999999965</v>
      </c>
      <c r="P51" s="115">
        <f>F51/N51*100</f>
        <v>88.204475190361791</v>
      </c>
      <c r="Q51" s="41"/>
      <c r="R51" s="41"/>
      <c r="S51" s="41"/>
      <c r="T51" s="43"/>
    </row>
    <row r="52" spans="1:23" s="10" customFormat="1" ht="78" x14ac:dyDescent="0.25">
      <c r="A52" s="24">
        <f t="shared" ref="A52:A56" si="38">A51+1</f>
        <v>3</v>
      </c>
      <c r="B52" s="162" t="s">
        <v>177</v>
      </c>
      <c r="C52" s="134" t="s">
        <v>109</v>
      </c>
      <c r="D52" s="120">
        <v>0</v>
      </c>
      <c r="E52" s="120">
        <v>0</v>
      </c>
      <c r="F52" s="112">
        <f t="shared" si="10"/>
        <v>0</v>
      </c>
      <c r="G52" s="112">
        <v>0</v>
      </c>
      <c r="H52" s="112">
        <v>0</v>
      </c>
      <c r="I52" s="112"/>
      <c r="J52" s="112">
        <v>0</v>
      </c>
      <c r="K52" s="114">
        <f t="shared" si="36"/>
        <v>0</v>
      </c>
      <c r="L52" s="115"/>
      <c r="M52" s="115"/>
      <c r="N52" s="112">
        <v>7250.0999999999995</v>
      </c>
      <c r="O52" s="114">
        <f t="shared" si="34"/>
        <v>-7250.0999999999995</v>
      </c>
      <c r="P52" s="115"/>
      <c r="Q52" s="41"/>
      <c r="R52" s="41"/>
      <c r="S52" s="41"/>
      <c r="T52" s="43"/>
    </row>
    <row r="53" spans="1:23" s="10" customFormat="1" ht="48.75" customHeight="1" x14ac:dyDescent="0.25">
      <c r="A53" s="24">
        <f t="shared" si="38"/>
        <v>4</v>
      </c>
      <c r="B53" s="162" t="s">
        <v>178</v>
      </c>
      <c r="C53" s="134" t="s">
        <v>118</v>
      </c>
      <c r="D53" s="120">
        <v>0</v>
      </c>
      <c r="E53" s="120">
        <v>17495.900000000001</v>
      </c>
      <c r="F53" s="112">
        <f t="shared" si="10"/>
        <v>4102.6450000000004</v>
      </c>
      <c r="G53" s="112">
        <v>1367.232</v>
      </c>
      <c r="H53" s="112">
        <v>1367.7239999999999</v>
      </c>
      <c r="I53" s="112">
        <v>1367.6890000000001</v>
      </c>
      <c r="J53" s="113">
        <v>4102.6450000000004</v>
      </c>
      <c r="K53" s="114">
        <f t="shared" si="36"/>
        <v>0</v>
      </c>
      <c r="L53" s="115">
        <f>F53/J53*100</f>
        <v>100</v>
      </c>
      <c r="M53" s="115">
        <f t="shared" ref="M53:M60" si="39">F53/E53*100</f>
        <v>23.449179522059456</v>
      </c>
      <c r="N53" s="112">
        <v>3872.6590000000001</v>
      </c>
      <c r="O53" s="114">
        <f t="shared" si="34"/>
        <v>229.98600000000033</v>
      </c>
      <c r="P53" s="115">
        <f>F53/N53*100</f>
        <v>105.93871032796847</v>
      </c>
    </row>
    <row r="54" spans="1:23" s="10" customFormat="1" ht="68.25" customHeight="1" x14ac:dyDescent="0.25">
      <c r="A54" s="24">
        <f t="shared" si="38"/>
        <v>5</v>
      </c>
      <c r="B54" s="162" t="s">
        <v>179</v>
      </c>
      <c r="C54" s="134">
        <v>41051200</v>
      </c>
      <c r="D54" s="120">
        <v>0</v>
      </c>
      <c r="E54" s="120">
        <v>2613.9</v>
      </c>
      <c r="F54" s="112">
        <f t="shared" si="10"/>
        <v>653.45400000000006</v>
      </c>
      <c r="G54" s="112">
        <v>217.81800000000001</v>
      </c>
      <c r="H54" s="112">
        <v>217.81800000000001</v>
      </c>
      <c r="I54" s="112">
        <v>217.81800000000001</v>
      </c>
      <c r="J54" s="113">
        <v>653.45399999999995</v>
      </c>
      <c r="K54" s="114">
        <f t="shared" si="36"/>
        <v>0</v>
      </c>
      <c r="L54" s="115">
        <f>F54/J54*100</f>
        <v>100.00000000000003</v>
      </c>
      <c r="M54" s="115">
        <f t="shared" si="39"/>
        <v>24.999196602777459</v>
      </c>
      <c r="N54" s="112">
        <v>543.67499999999995</v>
      </c>
      <c r="O54" s="114">
        <f t="shared" si="34"/>
        <v>109.77900000000011</v>
      </c>
      <c r="P54" s="115">
        <f>F54/N54*100</f>
        <v>120.19202648641195</v>
      </c>
    </row>
    <row r="55" spans="1:23" s="10" customFormat="1" ht="78" x14ac:dyDescent="0.25">
      <c r="A55" s="24">
        <f t="shared" si="38"/>
        <v>6</v>
      </c>
      <c r="B55" s="162" t="s">
        <v>175</v>
      </c>
      <c r="C55" s="134" t="s">
        <v>172</v>
      </c>
      <c r="D55" s="120">
        <v>0</v>
      </c>
      <c r="E55" s="120">
        <v>2073.1129999999998</v>
      </c>
      <c r="F55" s="112">
        <f t="shared" si="10"/>
        <v>2073.1129999999998</v>
      </c>
      <c r="G55" s="112">
        <v>0</v>
      </c>
      <c r="H55" s="112">
        <v>0</v>
      </c>
      <c r="I55" s="112">
        <v>2073.1129999999998</v>
      </c>
      <c r="J55" s="113">
        <v>2073.1129999999998</v>
      </c>
      <c r="K55" s="114">
        <f t="shared" ref="K55" si="40">F55-J55</f>
        <v>0</v>
      </c>
      <c r="L55" s="115">
        <f>F55/J55*100</f>
        <v>100</v>
      </c>
      <c r="M55" s="115">
        <f t="shared" si="39"/>
        <v>100</v>
      </c>
      <c r="N55" s="112">
        <v>0</v>
      </c>
      <c r="O55" s="114">
        <f t="shared" si="34"/>
        <v>2073.1129999999998</v>
      </c>
      <c r="P55" s="115"/>
    </row>
    <row r="56" spans="1:23" s="10" customFormat="1" ht="36" customHeight="1" x14ac:dyDescent="0.25">
      <c r="A56" s="24">
        <f t="shared" si="38"/>
        <v>7</v>
      </c>
      <c r="B56" s="163" t="s">
        <v>180</v>
      </c>
      <c r="C56" s="134" t="s">
        <v>110</v>
      </c>
      <c r="D56" s="120">
        <f>SUM(D57:D60)</f>
        <v>4144</v>
      </c>
      <c r="E56" s="120">
        <f>SUM(E57:E60)</f>
        <v>4144</v>
      </c>
      <c r="F56" s="112">
        <f t="shared" si="10"/>
        <v>547.63900000000001</v>
      </c>
      <c r="G56" s="112">
        <f>SUM(G57:G60)</f>
        <v>0</v>
      </c>
      <c r="H56" s="112">
        <f>SUM(H57:H60)</f>
        <v>175.19500000000002</v>
      </c>
      <c r="I56" s="112">
        <f>SUM(I57:I60)</f>
        <v>372.44399999999996</v>
      </c>
      <c r="J56" s="112">
        <f>SUM(J57:J60)</f>
        <v>1121.2449999999999</v>
      </c>
      <c r="K56" s="114">
        <f t="shared" si="36"/>
        <v>-573.60599999999988</v>
      </c>
      <c r="L56" s="115">
        <f t="shared" ref="L56:L60" si="41">F56/J56*100</f>
        <v>48.842046118377347</v>
      </c>
      <c r="M56" s="115">
        <f t="shared" si="39"/>
        <v>13.215226833976834</v>
      </c>
      <c r="N56" s="112">
        <f>SUM(N57:N60)</f>
        <v>71.927999999999997</v>
      </c>
      <c r="O56" s="114">
        <f t="shared" si="34"/>
        <v>475.71100000000001</v>
      </c>
      <c r="P56" s="115">
        <f>F56/N56*100</f>
        <v>761.37109331553779</v>
      </c>
      <c r="Q56" s="112">
        <v>5098.8379999999997</v>
      </c>
      <c r="R56" s="112">
        <f>Q56-N56</f>
        <v>5026.91</v>
      </c>
    </row>
    <row r="57" spans="1:23" s="40" customFormat="1" ht="45" customHeight="1" x14ac:dyDescent="0.25">
      <c r="A57" s="39" t="s">
        <v>154</v>
      </c>
      <c r="B57" s="164" t="s">
        <v>181</v>
      </c>
      <c r="C57" s="99"/>
      <c r="D57" s="121">
        <v>105</v>
      </c>
      <c r="E57" s="121">
        <v>105</v>
      </c>
      <c r="F57" s="116">
        <f t="shared" si="10"/>
        <v>6.05</v>
      </c>
      <c r="G57" s="116">
        <v>0</v>
      </c>
      <c r="H57" s="116">
        <v>6.05</v>
      </c>
      <c r="I57" s="116">
        <v>0</v>
      </c>
      <c r="J57" s="117">
        <v>18.056000000000001</v>
      </c>
      <c r="K57" s="118">
        <f t="shared" si="36"/>
        <v>-12.006</v>
      </c>
      <c r="L57" s="119">
        <f t="shared" si="41"/>
        <v>33.506867523260965</v>
      </c>
      <c r="M57" s="119">
        <f t="shared" si="39"/>
        <v>5.7619047619047619</v>
      </c>
      <c r="N57" s="116">
        <v>13.343999999999999</v>
      </c>
      <c r="O57" s="118">
        <f t="shared" si="34"/>
        <v>-7.2939999999999996</v>
      </c>
      <c r="P57" s="119">
        <f>F57/N57*100</f>
        <v>45.338729016786573</v>
      </c>
    </row>
    <row r="58" spans="1:23" s="40" customFormat="1" ht="45" customHeight="1" x14ac:dyDescent="0.25">
      <c r="A58" s="39" t="s">
        <v>155</v>
      </c>
      <c r="B58" s="164" t="s">
        <v>182</v>
      </c>
      <c r="C58" s="99"/>
      <c r="D58" s="121">
        <v>1246.7</v>
      </c>
      <c r="E58" s="121">
        <v>1246.7</v>
      </c>
      <c r="F58" s="116">
        <f t="shared" si="10"/>
        <v>395.45299999999997</v>
      </c>
      <c r="G58" s="116">
        <v>0</v>
      </c>
      <c r="H58" s="116">
        <v>169.14500000000001</v>
      </c>
      <c r="I58" s="116">
        <v>226.30799999999999</v>
      </c>
      <c r="J58" s="117">
        <v>395.45299999999997</v>
      </c>
      <c r="K58" s="118">
        <f t="shared" si="36"/>
        <v>0</v>
      </c>
      <c r="L58" s="119">
        <f t="shared" si="41"/>
        <v>100</v>
      </c>
      <c r="M58" s="119">
        <f t="shared" si="39"/>
        <v>31.719980749177829</v>
      </c>
      <c r="N58" s="116">
        <v>58.584000000000003</v>
      </c>
      <c r="O58" s="118">
        <f t="shared" si="34"/>
        <v>336.86899999999997</v>
      </c>
      <c r="P58" s="119">
        <f>F58/N58*100</f>
        <v>675.01877645773584</v>
      </c>
    </row>
    <row r="59" spans="1:23" s="40" customFormat="1" ht="87.75" customHeight="1" x14ac:dyDescent="0.25">
      <c r="A59" s="39" t="s">
        <v>156</v>
      </c>
      <c r="B59" s="164" t="s">
        <v>183</v>
      </c>
      <c r="C59" s="99"/>
      <c r="D59" s="121">
        <v>292.3</v>
      </c>
      <c r="E59" s="121">
        <v>292.3</v>
      </c>
      <c r="F59" s="116">
        <f t="shared" si="10"/>
        <v>146.136</v>
      </c>
      <c r="G59" s="116">
        <v>0</v>
      </c>
      <c r="H59" s="116">
        <v>0</v>
      </c>
      <c r="I59" s="116">
        <v>146.136</v>
      </c>
      <c r="J59" s="117">
        <v>146.136</v>
      </c>
      <c r="K59" s="118">
        <f t="shared" si="36"/>
        <v>0</v>
      </c>
      <c r="L59" s="119">
        <f t="shared" si="41"/>
        <v>100</v>
      </c>
      <c r="M59" s="119">
        <f t="shared" si="39"/>
        <v>49.995210400273685</v>
      </c>
      <c r="N59" s="116">
        <v>0</v>
      </c>
      <c r="O59" s="118">
        <f t="shared" si="34"/>
        <v>146.136</v>
      </c>
      <c r="P59" s="119"/>
    </row>
    <row r="60" spans="1:23" s="40" customFormat="1" ht="60.75" customHeight="1" x14ac:dyDescent="0.25">
      <c r="A60" s="39" t="s">
        <v>157</v>
      </c>
      <c r="B60" s="164" t="s">
        <v>184</v>
      </c>
      <c r="C60" s="99"/>
      <c r="D60" s="121">
        <v>2500</v>
      </c>
      <c r="E60" s="121">
        <v>2500</v>
      </c>
      <c r="F60" s="116">
        <f t="shared" si="10"/>
        <v>0</v>
      </c>
      <c r="G60" s="116">
        <v>0</v>
      </c>
      <c r="H60" s="116">
        <v>0</v>
      </c>
      <c r="I60" s="116">
        <v>0</v>
      </c>
      <c r="J60" s="117">
        <v>561.6</v>
      </c>
      <c r="K60" s="118">
        <f t="shared" si="36"/>
        <v>-561.6</v>
      </c>
      <c r="L60" s="119">
        <f t="shared" si="41"/>
        <v>0</v>
      </c>
      <c r="M60" s="119">
        <f t="shared" si="39"/>
        <v>0</v>
      </c>
      <c r="N60" s="116">
        <v>0</v>
      </c>
      <c r="O60" s="118">
        <f t="shared" si="34"/>
        <v>0</v>
      </c>
      <c r="P60" s="119"/>
    </row>
    <row r="61" spans="1:23" s="10" customFormat="1" ht="23.25" x14ac:dyDescent="0.25">
      <c r="A61" s="24"/>
      <c r="B61" s="135"/>
      <c r="C61" s="25"/>
      <c r="D61" s="120"/>
      <c r="E61" s="120"/>
      <c r="F61" s="112"/>
      <c r="G61" s="112"/>
      <c r="H61" s="112"/>
      <c r="I61" s="112"/>
      <c r="J61" s="120"/>
      <c r="K61" s="114"/>
      <c r="L61" s="115"/>
      <c r="M61" s="115"/>
      <c r="N61" s="112"/>
      <c r="O61" s="118"/>
      <c r="P61" s="115"/>
    </row>
    <row r="62" spans="1:23" s="47" customFormat="1" ht="28.5" customHeight="1" x14ac:dyDescent="0.3">
      <c r="A62" s="44"/>
      <c r="B62" s="48" t="s">
        <v>186</v>
      </c>
      <c r="C62" s="45"/>
      <c r="D62" s="46">
        <f>D65+D64+D63</f>
        <v>4144</v>
      </c>
      <c r="E62" s="46">
        <f>E65+E64+E63</f>
        <v>780835.31299999997</v>
      </c>
      <c r="F62" s="46">
        <f t="shared" si="10"/>
        <v>184473.451</v>
      </c>
      <c r="G62" s="46">
        <f t="shared" ref="G62:I62" si="42">G65+G64+G63</f>
        <v>59687.450000000004</v>
      </c>
      <c r="H62" s="46">
        <f t="shared" si="42"/>
        <v>59884.137000000002</v>
      </c>
      <c r="I62" s="46">
        <f t="shared" si="42"/>
        <v>64901.864000000001</v>
      </c>
      <c r="J62" s="46">
        <f>J65+J64+J63</f>
        <v>185047.057</v>
      </c>
      <c r="K62" s="84">
        <f>F62-J62</f>
        <v>-573.60599999999977</v>
      </c>
      <c r="L62" s="85">
        <f>F62/J62*100</f>
        <v>99.690021549491604</v>
      </c>
      <c r="M62" s="85">
        <f>F62/E62*100</f>
        <v>23.625141938220718</v>
      </c>
      <c r="N62" s="46">
        <f>N65+N64</f>
        <v>209401.46199999997</v>
      </c>
      <c r="O62" s="84">
        <f t="shared" ref="O62:O67" si="43">F62-N62</f>
        <v>-24928.010999999969</v>
      </c>
      <c r="P62" s="85">
        <f>F62/N62*100</f>
        <v>88.09558884550674</v>
      </c>
    </row>
    <row r="63" spans="1:23" s="175" customFormat="1" ht="27.75" customHeight="1" x14ac:dyDescent="0.25">
      <c r="A63" s="174"/>
      <c r="B63" s="159" t="s">
        <v>173</v>
      </c>
      <c r="C63" s="11"/>
      <c r="D63" s="169">
        <f>D50</f>
        <v>0</v>
      </c>
      <c r="E63" s="169">
        <f>E50</f>
        <v>10995.7</v>
      </c>
      <c r="F63" s="169">
        <f>SUM(G63:I63)</f>
        <v>2748.9</v>
      </c>
      <c r="G63" s="169">
        <f>G50</f>
        <v>0</v>
      </c>
      <c r="H63" s="169">
        <f>H50</f>
        <v>0</v>
      </c>
      <c r="I63" s="169">
        <f>I50</f>
        <v>2748.9</v>
      </c>
      <c r="J63" s="169">
        <f>J50</f>
        <v>2748.9</v>
      </c>
      <c r="K63" s="170">
        <f t="shared" ref="K63:K64" si="44">F63-J63</f>
        <v>0</v>
      </c>
      <c r="L63" s="171">
        <f t="shared" ref="L63" si="45">F63/J63*100</f>
        <v>100</v>
      </c>
      <c r="M63" s="171">
        <f>F63/E63*100</f>
        <v>24.999772638395008</v>
      </c>
      <c r="N63" s="169">
        <v>0</v>
      </c>
      <c r="O63" s="170">
        <f t="shared" si="43"/>
        <v>2748.9</v>
      </c>
      <c r="P63" s="171"/>
    </row>
    <row r="64" spans="1:23" s="175" customFormat="1" ht="27.75" customHeight="1" x14ac:dyDescent="0.25">
      <c r="A64" s="174"/>
      <c r="B64" s="159" t="s">
        <v>111</v>
      </c>
      <c r="C64" s="11"/>
      <c r="D64" s="169">
        <f>D52</f>
        <v>0</v>
      </c>
      <c r="E64" s="169">
        <f>E52</f>
        <v>0</v>
      </c>
      <c r="F64" s="169">
        <f>SUM(G64:I64)</f>
        <v>0</v>
      </c>
      <c r="G64" s="169">
        <f>G52</f>
        <v>0</v>
      </c>
      <c r="H64" s="169">
        <f>H52</f>
        <v>0</v>
      </c>
      <c r="I64" s="169">
        <f>I52</f>
        <v>0</v>
      </c>
      <c r="J64" s="169">
        <f>J52</f>
        <v>0</v>
      </c>
      <c r="K64" s="170">
        <f t="shared" si="44"/>
        <v>0</v>
      </c>
      <c r="L64" s="171"/>
      <c r="M64" s="171"/>
      <c r="N64" s="169">
        <f>N52</f>
        <v>7250.0999999999995</v>
      </c>
      <c r="O64" s="170">
        <f t="shared" si="43"/>
        <v>-7250.0999999999995</v>
      </c>
      <c r="P64" s="171"/>
    </row>
    <row r="65" spans="1:21" s="175" customFormat="1" ht="27.75" customHeight="1" x14ac:dyDescent="0.25">
      <c r="A65" s="174"/>
      <c r="B65" s="159" t="s">
        <v>70</v>
      </c>
      <c r="C65" s="11"/>
      <c r="D65" s="169">
        <f>D66+D67</f>
        <v>4144</v>
      </c>
      <c r="E65" s="169">
        <f>E66+E67</f>
        <v>769839.61300000001</v>
      </c>
      <c r="F65" s="169">
        <f t="shared" si="10"/>
        <v>181724.55100000001</v>
      </c>
      <c r="G65" s="169">
        <f>G66+G67</f>
        <v>59687.450000000004</v>
      </c>
      <c r="H65" s="169">
        <f t="shared" ref="H65:J65" si="46">H66+H67</f>
        <v>59884.137000000002</v>
      </c>
      <c r="I65" s="169">
        <f t="shared" si="46"/>
        <v>62152.964</v>
      </c>
      <c r="J65" s="169">
        <f t="shared" si="46"/>
        <v>182298.15700000001</v>
      </c>
      <c r="K65" s="170">
        <f>F65-J65</f>
        <v>-573.60599999999977</v>
      </c>
      <c r="L65" s="171">
        <f>F65/J65*100</f>
        <v>99.685347340072113</v>
      </c>
      <c r="M65" s="171">
        <f>F65/E65*100</f>
        <v>23.605507943639683</v>
      </c>
      <c r="N65" s="169">
        <f>N66+N67</f>
        <v>202151.36199999996</v>
      </c>
      <c r="O65" s="170">
        <f t="shared" si="43"/>
        <v>-20426.810999999958</v>
      </c>
      <c r="P65" s="171">
        <f>F65/N65*100</f>
        <v>89.895288956796662</v>
      </c>
    </row>
    <row r="66" spans="1:21" s="8" customFormat="1" ht="27.75" customHeight="1" x14ac:dyDescent="0.25">
      <c r="A66" s="14"/>
      <c r="B66" s="17" t="s">
        <v>100</v>
      </c>
      <c r="C66" s="17"/>
      <c r="D66" s="121">
        <f>D51</f>
        <v>0</v>
      </c>
      <c r="E66" s="121">
        <f>E51</f>
        <v>743512.7</v>
      </c>
      <c r="F66" s="121">
        <f t="shared" si="10"/>
        <v>174347.7</v>
      </c>
      <c r="G66" s="121">
        <f>G51</f>
        <v>58102.400000000001</v>
      </c>
      <c r="H66" s="121">
        <f>H51</f>
        <v>58123.4</v>
      </c>
      <c r="I66" s="121">
        <f>I51</f>
        <v>58121.9</v>
      </c>
      <c r="J66" s="121">
        <f>J51</f>
        <v>174347.7</v>
      </c>
      <c r="K66" s="118">
        <f>F66-J66</f>
        <v>0</v>
      </c>
      <c r="L66" s="119">
        <f>F66/J66*100</f>
        <v>100</v>
      </c>
      <c r="M66" s="119">
        <f>F66/E66*100</f>
        <v>23.449189233754851</v>
      </c>
      <c r="N66" s="121">
        <f>N51</f>
        <v>197663.09999999998</v>
      </c>
      <c r="O66" s="118">
        <f t="shared" si="43"/>
        <v>-23315.399999999965</v>
      </c>
      <c r="P66" s="119">
        <f>F66/N66*100</f>
        <v>88.204475190361791</v>
      </c>
    </row>
    <row r="67" spans="1:21" s="8" customFormat="1" ht="27.75" customHeight="1" x14ac:dyDescent="0.25">
      <c r="A67" s="14"/>
      <c r="B67" s="160" t="s">
        <v>99</v>
      </c>
      <c r="C67" s="17"/>
      <c r="D67" s="121">
        <f>D53+D56+D54</f>
        <v>4144</v>
      </c>
      <c r="E67" s="121">
        <f>E53+E56+E54+E55</f>
        <v>26326.913000000004</v>
      </c>
      <c r="F67" s="121">
        <f t="shared" si="10"/>
        <v>7376.8509999999997</v>
      </c>
      <c r="G67" s="121">
        <f>G53+G56+G54+G55</f>
        <v>1585.05</v>
      </c>
      <c r="H67" s="121">
        <f>H53+H56+H54+H55</f>
        <v>1760.7369999999999</v>
      </c>
      <c r="I67" s="121">
        <f>I53+I56+I54+I55</f>
        <v>4031.0639999999999</v>
      </c>
      <c r="J67" s="121">
        <f>J53+J56+J54+J55</f>
        <v>7950.4570000000003</v>
      </c>
      <c r="K67" s="118">
        <f>F67-J67</f>
        <v>-573.60600000000068</v>
      </c>
      <c r="L67" s="119">
        <f>F67/J67*100</f>
        <v>92.785244923656592</v>
      </c>
      <c r="M67" s="119">
        <f>F67/E67*100</f>
        <v>28.020189833878351</v>
      </c>
      <c r="N67" s="121">
        <f>N53+N56+N54</f>
        <v>4488.2619999999997</v>
      </c>
      <c r="O67" s="118">
        <f t="shared" si="43"/>
        <v>2888.5889999999999</v>
      </c>
      <c r="P67" s="119">
        <f>F67/N67*100</f>
        <v>164.35874287196245</v>
      </c>
    </row>
    <row r="68" spans="1:21" s="8" customFormat="1" ht="23.25" x14ac:dyDescent="0.25">
      <c r="A68" s="14"/>
      <c r="B68" s="42"/>
      <c r="C68" s="17"/>
      <c r="D68" s="121"/>
      <c r="E68" s="121"/>
      <c r="F68" s="121"/>
      <c r="G68" s="121"/>
      <c r="H68" s="121"/>
      <c r="I68" s="121"/>
      <c r="J68" s="121"/>
      <c r="K68" s="118"/>
      <c r="L68" s="119"/>
      <c r="M68" s="119"/>
      <c r="N68" s="121"/>
      <c r="O68" s="118"/>
      <c r="P68" s="119"/>
    </row>
    <row r="69" spans="1:21" s="144" customFormat="1" ht="33" customHeight="1" x14ac:dyDescent="0.3">
      <c r="A69" s="137"/>
      <c r="B69" s="138" t="s">
        <v>29</v>
      </c>
      <c r="C69" s="139"/>
      <c r="D69" s="140">
        <f>D62+D49</f>
        <v>4911539.4850000003</v>
      </c>
      <c r="E69" s="140">
        <f>E62+E49</f>
        <v>5688230.7980000004</v>
      </c>
      <c r="F69" s="140">
        <f t="shared" si="10"/>
        <v>1427449.4109999998</v>
      </c>
      <c r="G69" s="140">
        <f>G62+G49</f>
        <v>469140.277</v>
      </c>
      <c r="H69" s="140">
        <f>H62+H49</f>
        <v>491675.49699999997</v>
      </c>
      <c r="I69" s="140">
        <f>I62+I49</f>
        <v>466633.63699999987</v>
      </c>
      <c r="J69" s="140">
        <f>J62+J49</f>
        <v>1390975.162</v>
      </c>
      <c r="K69" s="141">
        <f>F69-J69</f>
        <v>36474.248999999836</v>
      </c>
      <c r="L69" s="142">
        <f>F69/J69*100</f>
        <v>102.62220706713092</v>
      </c>
      <c r="M69" s="142">
        <f>F69/E69*100</f>
        <v>25.094787143691416</v>
      </c>
      <c r="N69" s="140">
        <f>N62+N49</f>
        <v>1194479.412</v>
      </c>
      <c r="O69" s="141">
        <f>F69-N69</f>
        <v>232969.99899999984</v>
      </c>
      <c r="P69" s="142">
        <f>F69/N69*100</f>
        <v>119.50389405288469</v>
      </c>
      <c r="Q69" s="140">
        <v>1194479.412</v>
      </c>
      <c r="R69" s="143">
        <f>Q69-N69</f>
        <v>0</v>
      </c>
      <c r="U69" s="143">
        <f>2708373.649-J69</f>
        <v>1317398.4870000002</v>
      </c>
    </row>
    <row r="70" spans="1:21" s="10" customFormat="1" ht="24" customHeight="1" x14ac:dyDescent="0.25">
      <c r="A70" s="193" t="s">
        <v>10</v>
      </c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5"/>
    </row>
    <row r="71" spans="1:21" s="58" customFormat="1" ht="34.5" customHeight="1" x14ac:dyDescent="0.3">
      <c r="A71" s="24">
        <v>1</v>
      </c>
      <c r="B71" s="57" t="s">
        <v>13</v>
      </c>
      <c r="C71" s="25" t="s">
        <v>22</v>
      </c>
      <c r="D71" s="120">
        <f>D72+D73</f>
        <v>74276.903999999995</v>
      </c>
      <c r="E71" s="120">
        <f t="shared" ref="E71" si="47">D71</f>
        <v>74276.903999999995</v>
      </c>
      <c r="F71" s="112">
        <f t="shared" ref="F71:F92" si="48">SUM(G71:I71)</f>
        <v>46446.86</v>
      </c>
      <c r="G71" s="112">
        <f t="shared" ref="G71:J71" si="49">G72+G73</f>
        <v>12864.64</v>
      </c>
      <c r="H71" s="112">
        <f t="shared" ref="H71" si="50">H72+H73</f>
        <v>12004.367</v>
      </c>
      <c r="I71" s="112">
        <f t="shared" si="49"/>
        <v>21577.853000000003</v>
      </c>
      <c r="J71" s="113">
        <f t="shared" si="49"/>
        <v>18569.225999999999</v>
      </c>
      <c r="K71" s="114">
        <f t="shared" ref="K71:K85" si="51">F71-J71</f>
        <v>27877.634000000002</v>
      </c>
      <c r="L71" s="115">
        <f>F71/J71*100</f>
        <v>250.12814212073246</v>
      </c>
      <c r="M71" s="115">
        <f>F71/E71*100</f>
        <v>62.532035530183116</v>
      </c>
      <c r="N71" s="112">
        <f t="shared" ref="N71" si="52">N72+N73</f>
        <v>25797.057999999997</v>
      </c>
      <c r="O71" s="114">
        <f t="shared" ref="O71:O85" si="53">F71-N71</f>
        <v>20649.802000000003</v>
      </c>
      <c r="P71" s="115">
        <f>F71/N71*100</f>
        <v>180.04712010183488</v>
      </c>
    </row>
    <row r="72" spans="1:21" s="61" customFormat="1" ht="48.75" customHeight="1" x14ac:dyDescent="0.3">
      <c r="A72" s="39" t="s">
        <v>116</v>
      </c>
      <c r="B72" s="98" t="s">
        <v>112</v>
      </c>
      <c r="C72" s="17" t="s">
        <v>113</v>
      </c>
      <c r="D72" s="121">
        <v>74276.903999999995</v>
      </c>
      <c r="E72" s="121">
        <v>74276.903999999995</v>
      </c>
      <c r="F72" s="116">
        <f t="shared" si="48"/>
        <v>21310.112999999998</v>
      </c>
      <c r="G72" s="116">
        <v>9648.0720000000001</v>
      </c>
      <c r="H72" s="116">
        <v>5486.2629999999999</v>
      </c>
      <c r="I72" s="116">
        <v>6175.7780000000002</v>
      </c>
      <c r="J72" s="117">
        <v>18569.225999999999</v>
      </c>
      <c r="K72" s="118">
        <f t="shared" si="51"/>
        <v>2740.8869999999988</v>
      </c>
      <c r="L72" s="119">
        <f>F72/J72*100</f>
        <v>114.7603728879168</v>
      </c>
      <c r="M72" s="119">
        <f>F72/E72*100</f>
        <v>28.6900932219792</v>
      </c>
      <c r="N72" s="116">
        <v>14715.272999999999</v>
      </c>
      <c r="O72" s="118">
        <f t="shared" si="53"/>
        <v>6594.8399999999983</v>
      </c>
      <c r="P72" s="119">
        <f>F72/N72*100</f>
        <v>144.81629392808409</v>
      </c>
    </row>
    <row r="73" spans="1:21" s="61" customFormat="1" ht="36" customHeight="1" x14ac:dyDescent="0.3">
      <c r="A73" s="39" t="s">
        <v>117</v>
      </c>
      <c r="B73" s="98" t="s">
        <v>114</v>
      </c>
      <c r="C73" s="17" t="s">
        <v>115</v>
      </c>
      <c r="D73" s="121">
        <v>0</v>
      </c>
      <c r="E73" s="121">
        <v>0</v>
      </c>
      <c r="F73" s="116">
        <f t="shared" si="48"/>
        <v>25136.747000000003</v>
      </c>
      <c r="G73" s="116">
        <v>3216.5680000000002</v>
      </c>
      <c r="H73" s="116">
        <v>6518.1040000000003</v>
      </c>
      <c r="I73" s="116">
        <v>15402.075000000001</v>
      </c>
      <c r="J73" s="117"/>
      <c r="K73" s="118">
        <f t="shared" si="51"/>
        <v>25136.747000000003</v>
      </c>
      <c r="L73" s="119"/>
      <c r="M73" s="119"/>
      <c r="N73" s="116">
        <v>11081.785</v>
      </c>
      <c r="O73" s="118">
        <f t="shared" si="53"/>
        <v>14054.962000000003</v>
      </c>
      <c r="P73" s="119">
        <f>F73/N73*100</f>
        <v>226.82940519058982</v>
      </c>
    </row>
    <row r="74" spans="1:21" s="58" customFormat="1" ht="39" x14ac:dyDescent="0.3">
      <c r="A74" s="24">
        <v>2</v>
      </c>
      <c r="B74" s="111" t="s">
        <v>150</v>
      </c>
      <c r="C74" s="25" t="s">
        <v>151</v>
      </c>
      <c r="D74" s="120">
        <v>0</v>
      </c>
      <c r="E74" s="120">
        <v>0</v>
      </c>
      <c r="F74" s="112">
        <f t="shared" si="48"/>
        <v>0</v>
      </c>
      <c r="G74" s="112">
        <v>0</v>
      </c>
      <c r="H74" s="112">
        <v>0</v>
      </c>
      <c r="I74" s="112">
        <v>0</v>
      </c>
      <c r="J74" s="113">
        <v>0</v>
      </c>
      <c r="K74" s="114">
        <f t="shared" ref="K74" si="54">F74-J74</f>
        <v>0</v>
      </c>
      <c r="L74" s="115"/>
      <c r="M74" s="115"/>
      <c r="N74" s="112">
        <v>38.006</v>
      </c>
      <c r="O74" s="114">
        <f t="shared" si="53"/>
        <v>-38.006</v>
      </c>
      <c r="P74" s="115"/>
    </row>
    <row r="75" spans="1:21" s="58" customFormat="1" ht="38.25" customHeight="1" x14ac:dyDescent="0.3">
      <c r="A75" s="24">
        <v>3</v>
      </c>
      <c r="B75" s="111" t="s">
        <v>32</v>
      </c>
      <c r="C75" s="25" t="s">
        <v>31</v>
      </c>
      <c r="D75" s="120">
        <v>2740</v>
      </c>
      <c r="E75" s="120">
        <v>2740</v>
      </c>
      <c r="F75" s="112">
        <f t="shared" si="48"/>
        <v>513.32100000000003</v>
      </c>
      <c r="G75" s="112">
        <v>102.779</v>
      </c>
      <c r="H75" s="112">
        <v>321.11799999999999</v>
      </c>
      <c r="I75" s="112">
        <v>89.424000000000007</v>
      </c>
      <c r="J75" s="113">
        <v>495.6</v>
      </c>
      <c r="K75" s="114">
        <f t="shared" si="51"/>
        <v>17.721000000000004</v>
      </c>
      <c r="L75" s="115">
        <f>F75/J75*100</f>
        <v>103.57566585956417</v>
      </c>
      <c r="M75" s="115">
        <f>F75/E75*100</f>
        <v>18.73434306569343</v>
      </c>
      <c r="N75" s="112">
        <v>460.13200000000006</v>
      </c>
      <c r="O75" s="114">
        <f t="shared" si="53"/>
        <v>53.188999999999965</v>
      </c>
      <c r="P75" s="115">
        <f>F75/N75*100</f>
        <v>111.55950901045786</v>
      </c>
    </row>
    <row r="76" spans="1:21" s="58" customFormat="1" ht="58.5" x14ac:dyDescent="0.3">
      <c r="A76" s="24">
        <v>4</v>
      </c>
      <c r="B76" s="111" t="s">
        <v>152</v>
      </c>
      <c r="C76" s="25" t="s">
        <v>153</v>
      </c>
      <c r="D76" s="120">
        <v>0</v>
      </c>
      <c r="E76" s="120">
        <v>0</v>
      </c>
      <c r="F76" s="112">
        <f t="shared" si="48"/>
        <v>0</v>
      </c>
      <c r="G76" s="112">
        <v>0</v>
      </c>
      <c r="H76" s="112">
        <v>0</v>
      </c>
      <c r="I76" s="112">
        <v>0</v>
      </c>
      <c r="J76" s="113">
        <v>0</v>
      </c>
      <c r="K76" s="114">
        <f t="shared" si="51"/>
        <v>0</v>
      </c>
      <c r="L76" s="115"/>
      <c r="M76" s="115"/>
      <c r="N76" s="112">
        <v>0.46499999999999997</v>
      </c>
      <c r="O76" s="114">
        <f t="shared" si="53"/>
        <v>-0.46499999999999997</v>
      </c>
      <c r="P76" s="115">
        <f>F76/N76*100</f>
        <v>0</v>
      </c>
    </row>
    <row r="77" spans="1:21" s="58" customFormat="1" ht="53.25" customHeight="1" x14ac:dyDescent="0.3">
      <c r="A77" s="24">
        <v>5</v>
      </c>
      <c r="B77" s="111" t="s">
        <v>83</v>
      </c>
      <c r="C77" s="25">
        <v>21110000</v>
      </c>
      <c r="D77" s="120">
        <v>59</v>
      </c>
      <c r="E77" s="120">
        <v>59</v>
      </c>
      <c r="F77" s="112">
        <f t="shared" si="48"/>
        <v>0</v>
      </c>
      <c r="G77" s="112">
        <v>0</v>
      </c>
      <c r="H77" s="112">
        <v>0</v>
      </c>
      <c r="I77" s="112">
        <v>0</v>
      </c>
      <c r="J77" s="113">
        <v>0</v>
      </c>
      <c r="K77" s="114">
        <f t="shared" si="51"/>
        <v>0</v>
      </c>
      <c r="L77" s="115"/>
      <c r="M77" s="115">
        <f>F77/E77*100</f>
        <v>0</v>
      </c>
      <c r="N77" s="112">
        <v>0</v>
      </c>
      <c r="O77" s="114">
        <f t="shared" si="53"/>
        <v>0</v>
      </c>
      <c r="P77" s="115"/>
    </row>
    <row r="78" spans="1:21" s="58" customFormat="1" ht="66" customHeight="1" x14ac:dyDescent="0.3">
      <c r="A78" s="24">
        <f t="shared" ref="A78:A79" si="55">A77+1</f>
        <v>6</v>
      </c>
      <c r="B78" s="57" t="s">
        <v>27</v>
      </c>
      <c r="C78" s="25" t="s">
        <v>26</v>
      </c>
      <c r="D78" s="120">
        <v>45</v>
      </c>
      <c r="E78" s="120">
        <v>45</v>
      </c>
      <c r="F78" s="112">
        <f t="shared" si="48"/>
        <v>19.689</v>
      </c>
      <c r="G78" s="112">
        <v>14.689</v>
      </c>
      <c r="H78" s="112">
        <v>2.5</v>
      </c>
      <c r="I78" s="112">
        <v>2.5</v>
      </c>
      <c r="J78" s="113">
        <v>19.68</v>
      </c>
      <c r="K78" s="114">
        <f t="shared" si="51"/>
        <v>9.0000000000003411E-3</v>
      </c>
      <c r="L78" s="115">
        <f>F78/J78*100</f>
        <v>100.04573170731707</v>
      </c>
      <c r="M78" s="115">
        <f>F78/E78*100</f>
        <v>43.75333333333333</v>
      </c>
      <c r="N78" s="112">
        <v>14.063000000000001</v>
      </c>
      <c r="O78" s="114">
        <f t="shared" si="53"/>
        <v>5.6259999999999994</v>
      </c>
      <c r="P78" s="115">
        <f>F78/N78*100</f>
        <v>140.00568868662447</v>
      </c>
    </row>
    <row r="79" spans="1:21" s="32" customFormat="1" ht="31.5" customHeight="1" x14ac:dyDescent="0.3">
      <c r="A79" s="12">
        <f t="shared" si="55"/>
        <v>7</v>
      </c>
      <c r="B79" s="16" t="s">
        <v>11</v>
      </c>
      <c r="C79" s="9"/>
      <c r="D79" s="54">
        <f>SUM(D80:D83)</f>
        <v>64200</v>
      </c>
      <c r="E79" s="54">
        <f>SUM(E80:E83)</f>
        <v>64200</v>
      </c>
      <c r="F79" s="54">
        <f t="shared" si="48"/>
        <v>12218.515000000001</v>
      </c>
      <c r="G79" s="54">
        <f>SUM(G80:G83)</f>
        <v>1553.5920000000001</v>
      </c>
      <c r="H79" s="54">
        <f>SUM(H80:H83)</f>
        <v>8330.6190000000006</v>
      </c>
      <c r="I79" s="54">
        <f>SUM(I80:I83)</f>
        <v>2334.3040000000001</v>
      </c>
      <c r="J79" s="54">
        <f>SUM(J80:J83)</f>
        <v>9552.75</v>
      </c>
      <c r="K79" s="54">
        <f t="shared" si="51"/>
        <v>2665.7650000000012</v>
      </c>
      <c r="L79" s="90">
        <f>F79/J79*100</f>
        <v>127.90573395095655</v>
      </c>
      <c r="M79" s="90">
        <f>F79/E79*100</f>
        <v>19.031954828660439</v>
      </c>
      <c r="N79" s="54">
        <f>SUM(N80:N83)</f>
        <v>16338.109</v>
      </c>
      <c r="O79" s="89">
        <f t="shared" si="53"/>
        <v>-4119.5939999999991</v>
      </c>
      <c r="P79" s="90">
        <f>F79/N79*100</f>
        <v>74.785368367905988</v>
      </c>
      <c r="Q79" s="59"/>
    </row>
    <row r="80" spans="1:21" s="61" customFormat="1" ht="51.75" customHeight="1" x14ac:dyDescent="0.3">
      <c r="A80" s="14" t="s">
        <v>154</v>
      </c>
      <c r="B80" s="98" t="s">
        <v>127</v>
      </c>
      <c r="C80" s="17" t="s">
        <v>64</v>
      </c>
      <c r="D80" s="121"/>
      <c r="E80" s="121"/>
      <c r="F80" s="116">
        <f t="shared" si="48"/>
        <v>0</v>
      </c>
      <c r="G80" s="116">
        <v>0</v>
      </c>
      <c r="H80" s="116">
        <v>0</v>
      </c>
      <c r="I80" s="116">
        <v>0</v>
      </c>
      <c r="J80" s="117">
        <v>0</v>
      </c>
      <c r="K80" s="118">
        <f t="shared" si="51"/>
        <v>0</v>
      </c>
      <c r="L80" s="119"/>
      <c r="M80" s="119"/>
      <c r="N80" s="116">
        <v>0</v>
      </c>
      <c r="O80" s="118">
        <f t="shared" si="53"/>
        <v>0</v>
      </c>
      <c r="P80" s="119"/>
    </row>
    <row r="81" spans="1:18" s="61" customFormat="1" ht="51.75" customHeight="1" x14ac:dyDescent="0.3">
      <c r="A81" s="14" t="s">
        <v>155</v>
      </c>
      <c r="B81" s="98" t="s">
        <v>134</v>
      </c>
      <c r="C81" s="17" t="s">
        <v>45</v>
      </c>
      <c r="D81" s="121"/>
      <c r="E81" s="121"/>
      <c r="F81" s="116">
        <f t="shared" si="48"/>
        <v>1986.1869999999999</v>
      </c>
      <c r="G81" s="116">
        <v>505.08499999999998</v>
      </c>
      <c r="H81" s="116">
        <v>1056.664</v>
      </c>
      <c r="I81" s="116">
        <v>424.43799999999999</v>
      </c>
      <c r="J81" s="117">
        <v>0</v>
      </c>
      <c r="K81" s="118">
        <f t="shared" si="51"/>
        <v>1986.1869999999999</v>
      </c>
      <c r="L81" s="119"/>
      <c r="M81" s="119"/>
      <c r="N81" s="116">
        <v>823.61800000000005</v>
      </c>
      <c r="O81" s="118">
        <f t="shared" si="53"/>
        <v>1162.569</v>
      </c>
      <c r="P81" s="119">
        <f>F81/N81*100</f>
        <v>241.15390872953236</v>
      </c>
    </row>
    <row r="82" spans="1:18" s="61" customFormat="1" ht="39" x14ac:dyDescent="0.3">
      <c r="A82" s="14" t="s">
        <v>156</v>
      </c>
      <c r="B82" s="98" t="s">
        <v>37</v>
      </c>
      <c r="C82" s="17" t="s">
        <v>23</v>
      </c>
      <c r="D82" s="121">
        <v>19200</v>
      </c>
      <c r="E82" s="121">
        <v>19200</v>
      </c>
      <c r="F82" s="116">
        <f t="shared" si="48"/>
        <v>0</v>
      </c>
      <c r="G82" s="116">
        <v>0</v>
      </c>
      <c r="H82" s="116">
        <v>0</v>
      </c>
      <c r="I82" s="116">
        <v>0</v>
      </c>
      <c r="J82" s="117">
        <v>0</v>
      </c>
      <c r="K82" s="118">
        <f t="shared" si="51"/>
        <v>0</v>
      </c>
      <c r="L82" s="119"/>
      <c r="M82" s="119">
        <f>F82/E82*100</f>
        <v>0</v>
      </c>
      <c r="N82" s="116">
        <v>6574.5780000000004</v>
      </c>
      <c r="O82" s="118">
        <f t="shared" si="53"/>
        <v>-6574.5780000000004</v>
      </c>
      <c r="P82" s="119"/>
    </row>
    <row r="83" spans="1:18" s="60" customFormat="1" ht="34.5" customHeight="1" x14ac:dyDescent="0.3">
      <c r="A83" s="14" t="s">
        <v>157</v>
      </c>
      <c r="B83" s="42" t="s">
        <v>66</v>
      </c>
      <c r="C83" s="17" t="s">
        <v>43</v>
      </c>
      <c r="D83" s="121">
        <v>45000</v>
      </c>
      <c r="E83" s="121">
        <v>45000</v>
      </c>
      <c r="F83" s="121">
        <f t="shared" si="48"/>
        <v>10232.328</v>
      </c>
      <c r="G83" s="121">
        <v>1048.5070000000001</v>
      </c>
      <c r="H83" s="121">
        <v>7273.9549999999999</v>
      </c>
      <c r="I83" s="121">
        <v>1909.866</v>
      </c>
      <c r="J83" s="121">
        <v>9552.75</v>
      </c>
      <c r="K83" s="118">
        <f t="shared" si="51"/>
        <v>679.57799999999952</v>
      </c>
      <c r="L83" s="119">
        <f>F83/J83*100</f>
        <v>107.11395147994031</v>
      </c>
      <c r="M83" s="119">
        <f>F83/E83*100</f>
        <v>22.738506666666666</v>
      </c>
      <c r="N83" s="121">
        <v>8939.9130000000005</v>
      </c>
      <c r="O83" s="118">
        <f t="shared" si="53"/>
        <v>1292.4149999999991</v>
      </c>
      <c r="P83" s="119">
        <f>F83/N83*100</f>
        <v>114.45668431001508</v>
      </c>
    </row>
    <row r="84" spans="1:18" s="58" customFormat="1" ht="34.5" customHeight="1" x14ac:dyDescent="0.3">
      <c r="A84" s="24">
        <v>8</v>
      </c>
      <c r="B84" s="111" t="s">
        <v>12</v>
      </c>
      <c r="C84" s="25" t="s">
        <v>24</v>
      </c>
      <c r="D84" s="120">
        <v>7550.1</v>
      </c>
      <c r="E84" s="120">
        <v>7550.1</v>
      </c>
      <c r="F84" s="112">
        <f t="shared" si="48"/>
        <v>4593.1610000000001</v>
      </c>
      <c r="G84" s="112">
        <v>1846.4469999999999</v>
      </c>
      <c r="H84" s="112">
        <v>276.541</v>
      </c>
      <c r="I84" s="112">
        <v>2470.1729999999998</v>
      </c>
      <c r="J84" s="113">
        <v>4520.01</v>
      </c>
      <c r="K84" s="114">
        <f t="shared" si="51"/>
        <v>73.15099999999984</v>
      </c>
      <c r="L84" s="115">
        <f>F84/J84*100</f>
        <v>101.61838137526244</v>
      </c>
      <c r="M84" s="115">
        <f>F84/E84*100</f>
        <v>60.835763764718344</v>
      </c>
      <c r="N84" s="112">
        <v>1696.0060000000001</v>
      </c>
      <c r="O84" s="114">
        <f t="shared" si="53"/>
        <v>2897.1549999999997</v>
      </c>
      <c r="P84" s="115">
        <f>F84/N84*100</f>
        <v>270.82221407235585</v>
      </c>
    </row>
    <row r="85" spans="1:18" s="51" customFormat="1" ht="33.75" customHeight="1" x14ac:dyDescent="0.3">
      <c r="A85" s="49"/>
      <c r="B85" s="82" t="s">
        <v>9</v>
      </c>
      <c r="C85" s="50"/>
      <c r="D85" s="46">
        <f>D71+D75+D78+D80+D81+D82+D83+D84+D77</f>
        <v>148871.00399999999</v>
      </c>
      <c r="E85" s="46">
        <f>E71+E75+E78+E80+E81+E82+E83+E84+E77</f>
        <v>148871.00399999999</v>
      </c>
      <c r="F85" s="46">
        <f t="shared" si="48"/>
        <v>63791.546000000002</v>
      </c>
      <c r="G85" s="46">
        <f t="shared" ref="G85:J85" si="56">G71+G75+G78+G80+G81+G82+G83+G84+G77</f>
        <v>16382.146999999999</v>
      </c>
      <c r="H85" s="46">
        <f t="shared" ref="H85:I85" si="57">H71+H75+H78+H80+H81+H82+H83+H84+H77</f>
        <v>20935.145</v>
      </c>
      <c r="I85" s="46">
        <f t="shared" si="57"/>
        <v>26474.253999999997</v>
      </c>
      <c r="J85" s="46">
        <f t="shared" si="56"/>
        <v>33157.265999999996</v>
      </c>
      <c r="K85" s="84">
        <f t="shared" si="51"/>
        <v>30634.280000000006</v>
      </c>
      <c r="L85" s="85">
        <f>F85/J85*100</f>
        <v>192.39085031920305</v>
      </c>
      <c r="M85" s="85">
        <f>F85/E85*100</f>
        <v>42.85021547916746</v>
      </c>
      <c r="N85" s="46">
        <f>N71+N75+N78+N80+N81+N82+N83+N84+N77+N74+N76</f>
        <v>44343.838999999993</v>
      </c>
      <c r="O85" s="84">
        <f t="shared" si="53"/>
        <v>19447.707000000009</v>
      </c>
      <c r="P85" s="85">
        <f>F85/N85*100</f>
        <v>143.85661557178219</v>
      </c>
    </row>
    <row r="86" spans="1:18" s="63" customFormat="1" ht="22.5" x14ac:dyDescent="0.3">
      <c r="A86" s="62"/>
      <c r="B86" s="88"/>
      <c r="C86" s="53"/>
      <c r="D86" s="54"/>
      <c r="E86" s="54"/>
      <c r="F86" s="54"/>
      <c r="G86" s="54"/>
      <c r="H86" s="54"/>
      <c r="I86" s="54"/>
      <c r="J86" s="54"/>
      <c r="K86" s="89"/>
      <c r="L86" s="90"/>
      <c r="M86" s="90"/>
      <c r="N86" s="54"/>
      <c r="O86" s="89"/>
      <c r="P86" s="90"/>
    </row>
    <row r="87" spans="1:18" s="27" customFormat="1" ht="101.25" customHeight="1" x14ac:dyDescent="0.25">
      <c r="A87" s="24">
        <v>1</v>
      </c>
      <c r="B87" s="57" t="s">
        <v>185</v>
      </c>
      <c r="C87" s="25" t="s">
        <v>69</v>
      </c>
      <c r="D87" s="120">
        <v>129236.2</v>
      </c>
      <c r="E87" s="120">
        <v>129236.2</v>
      </c>
      <c r="F87" s="120">
        <f t="shared" si="48"/>
        <v>0</v>
      </c>
      <c r="G87" s="120">
        <v>0</v>
      </c>
      <c r="H87" s="120">
        <v>0</v>
      </c>
      <c r="I87" s="120">
        <v>0</v>
      </c>
      <c r="J87" s="120">
        <v>129236.2</v>
      </c>
      <c r="K87" s="114">
        <f>F87-J87</f>
        <v>-129236.2</v>
      </c>
      <c r="L87" s="123"/>
      <c r="M87" s="123">
        <f>F87/E87*100</f>
        <v>0</v>
      </c>
      <c r="N87" s="120">
        <v>0</v>
      </c>
      <c r="O87" s="114">
        <f>F87-N87</f>
        <v>0</v>
      </c>
      <c r="P87" s="115"/>
    </row>
    <row r="88" spans="1:18" s="47" customFormat="1" ht="32.25" customHeight="1" x14ac:dyDescent="0.3">
      <c r="A88" s="44"/>
      <c r="B88" s="48" t="s">
        <v>186</v>
      </c>
      <c r="C88" s="50"/>
      <c r="D88" s="46">
        <f>D89+D90</f>
        <v>129236.2</v>
      </c>
      <c r="E88" s="46">
        <f>E89+E90</f>
        <v>129236.2</v>
      </c>
      <c r="F88" s="46">
        <f t="shared" si="48"/>
        <v>0</v>
      </c>
      <c r="G88" s="46">
        <f>G89+G90</f>
        <v>0</v>
      </c>
      <c r="H88" s="46">
        <f>H89+H90</f>
        <v>0</v>
      </c>
      <c r="I88" s="46">
        <f>I89+I90</f>
        <v>0</v>
      </c>
      <c r="J88" s="46">
        <f>J89+J90</f>
        <v>129236.2</v>
      </c>
      <c r="K88" s="84">
        <f>F88-J88</f>
        <v>-129236.2</v>
      </c>
      <c r="L88" s="85"/>
      <c r="M88" s="85">
        <f>F88/E88*100</f>
        <v>0</v>
      </c>
      <c r="N88" s="46">
        <f>N89+N90</f>
        <v>0</v>
      </c>
      <c r="O88" s="84">
        <f>F88-N88</f>
        <v>0</v>
      </c>
      <c r="P88" s="85"/>
    </row>
    <row r="89" spans="1:18" s="8" customFormat="1" ht="32.25" customHeight="1" x14ac:dyDescent="0.25">
      <c r="A89" s="14"/>
      <c r="B89" s="17" t="s">
        <v>100</v>
      </c>
      <c r="C89" s="17"/>
      <c r="D89" s="121">
        <f>D87</f>
        <v>129236.2</v>
      </c>
      <c r="E89" s="121">
        <f>E87</f>
        <v>129236.2</v>
      </c>
      <c r="F89" s="121">
        <f t="shared" si="48"/>
        <v>0</v>
      </c>
      <c r="G89" s="121">
        <f>G87</f>
        <v>0</v>
      </c>
      <c r="H89" s="121">
        <f>H87</f>
        <v>0</v>
      </c>
      <c r="I89" s="121">
        <f>I87</f>
        <v>0</v>
      </c>
      <c r="J89" s="121">
        <f>J87</f>
        <v>129236.2</v>
      </c>
      <c r="K89" s="118">
        <f>F89-J89</f>
        <v>-129236.2</v>
      </c>
      <c r="L89" s="119"/>
      <c r="M89" s="119">
        <f>F89/E89*100</f>
        <v>0</v>
      </c>
      <c r="N89" s="121">
        <f>N87</f>
        <v>0</v>
      </c>
      <c r="O89" s="118">
        <f>F89-N89</f>
        <v>0</v>
      </c>
      <c r="P89" s="119"/>
    </row>
    <row r="90" spans="1:18" s="8" customFormat="1" ht="32.25" customHeight="1" x14ac:dyDescent="0.25">
      <c r="A90" s="14"/>
      <c r="B90" s="160" t="s">
        <v>99</v>
      </c>
      <c r="C90" s="17"/>
      <c r="D90" s="121">
        <v>0</v>
      </c>
      <c r="E90" s="121">
        <v>0</v>
      </c>
      <c r="F90" s="121">
        <f t="shared" si="48"/>
        <v>0</v>
      </c>
      <c r="G90" s="121">
        <v>0</v>
      </c>
      <c r="H90" s="121">
        <v>0</v>
      </c>
      <c r="I90" s="121">
        <v>0</v>
      </c>
      <c r="J90" s="121">
        <v>0</v>
      </c>
      <c r="K90" s="118">
        <f>F90-J90</f>
        <v>0</v>
      </c>
      <c r="L90" s="119"/>
      <c r="M90" s="119"/>
      <c r="N90" s="121">
        <v>0</v>
      </c>
      <c r="O90" s="118">
        <f>F90-N90</f>
        <v>0</v>
      </c>
      <c r="P90" s="119"/>
    </row>
    <row r="91" spans="1:18" s="10" customFormat="1" ht="23.25" x14ac:dyDescent="0.25">
      <c r="A91" s="24"/>
      <c r="B91" s="38"/>
      <c r="C91" s="25"/>
      <c r="D91" s="120"/>
      <c r="E91" s="120"/>
      <c r="F91" s="124"/>
      <c r="G91" s="124"/>
      <c r="H91" s="124"/>
      <c r="I91" s="124"/>
      <c r="J91" s="120"/>
      <c r="K91" s="114"/>
      <c r="L91" s="115"/>
      <c r="M91" s="115"/>
      <c r="N91" s="124"/>
      <c r="O91" s="114"/>
      <c r="P91" s="115"/>
    </row>
    <row r="92" spans="1:18" s="144" customFormat="1" ht="28.5" customHeight="1" x14ac:dyDescent="0.3">
      <c r="A92" s="137"/>
      <c r="B92" s="138" t="s">
        <v>42</v>
      </c>
      <c r="C92" s="145"/>
      <c r="D92" s="140">
        <f>D85+D88</f>
        <v>278107.20399999997</v>
      </c>
      <c r="E92" s="140">
        <f>E85+E88</f>
        <v>278107.20399999997</v>
      </c>
      <c r="F92" s="140">
        <f t="shared" si="48"/>
        <v>63791.546000000002</v>
      </c>
      <c r="G92" s="140">
        <f>G85+G88</f>
        <v>16382.146999999999</v>
      </c>
      <c r="H92" s="140">
        <f>H85+H88</f>
        <v>20935.145</v>
      </c>
      <c r="I92" s="140">
        <f>I85+I88</f>
        <v>26474.253999999997</v>
      </c>
      <c r="J92" s="140">
        <f>J85+J88</f>
        <v>162393.46599999999</v>
      </c>
      <c r="K92" s="141">
        <f>F92-J92</f>
        <v>-98601.919999999984</v>
      </c>
      <c r="L92" s="142">
        <f>F92/J92*100</f>
        <v>39.282089095875328</v>
      </c>
      <c r="M92" s="142">
        <f>F92/E92*100</f>
        <v>22.937753888604774</v>
      </c>
      <c r="N92" s="140">
        <f>N85+N88</f>
        <v>44343.838999999993</v>
      </c>
      <c r="O92" s="141">
        <f>F92-N92</f>
        <v>19447.707000000009</v>
      </c>
      <c r="P92" s="142">
        <f>F92/N92*100</f>
        <v>143.85661557178219</v>
      </c>
      <c r="Q92" s="144">
        <v>44343.839</v>
      </c>
      <c r="R92" s="143">
        <f>Q92-N92</f>
        <v>0</v>
      </c>
    </row>
    <row r="93" spans="1:18" s="13" customFormat="1" ht="33" customHeight="1" x14ac:dyDescent="0.25">
      <c r="A93" s="178" t="s">
        <v>41</v>
      </c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80"/>
    </row>
    <row r="94" spans="1:18" s="151" customFormat="1" ht="34.5" customHeight="1" x14ac:dyDescent="0.3">
      <c r="A94" s="153"/>
      <c r="B94" s="146" t="s">
        <v>28</v>
      </c>
      <c r="C94" s="147"/>
      <c r="D94" s="148">
        <f>D49+D85</f>
        <v>5056266.4890000001</v>
      </c>
      <c r="E94" s="148">
        <f>E49+E85</f>
        <v>5056266.4890000001</v>
      </c>
      <c r="F94" s="148">
        <f t="shared" ref="F94:F103" si="58">SUM(G94:I94)</f>
        <v>1306767.5060000001</v>
      </c>
      <c r="G94" s="148">
        <f>G49+G85</f>
        <v>425834.97399999999</v>
      </c>
      <c r="H94" s="148">
        <f>H49+H85</f>
        <v>452726.505</v>
      </c>
      <c r="I94" s="148">
        <f>I49+I85</f>
        <v>428206.02699999989</v>
      </c>
      <c r="J94" s="148">
        <f>J49+J85</f>
        <v>1239085.371</v>
      </c>
      <c r="K94" s="149">
        <f>F94-J94</f>
        <v>67682.135000000009</v>
      </c>
      <c r="L94" s="150">
        <f>F94/J94*100</f>
        <v>105.46226568274125</v>
      </c>
      <c r="M94" s="150">
        <f>F94/E94*100</f>
        <v>25.844514106265891</v>
      </c>
      <c r="N94" s="148">
        <f>N49+N85</f>
        <v>1029421.789</v>
      </c>
      <c r="O94" s="149">
        <f>F94-N94</f>
        <v>277345.71700000006</v>
      </c>
      <c r="P94" s="150">
        <f>F94/N94*100</f>
        <v>126.94189300863925</v>
      </c>
    </row>
    <row r="95" spans="1:18" s="32" customFormat="1" ht="22.5" x14ac:dyDescent="0.3">
      <c r="A95" s="12"/>
      <c r="B95" s="16"/>
      <c r="C95" s="26"/>
      <c r="D95" s="54"/>
      <c r="E95" s="54"/>
      <c r="F95" s="54"/>
      <c r="G95" s="54"/>
      <c r="H95" s="54"/>
      <c r="I95" s="54"/>
      <c r="J95" s="54"/>
      <c r="K95" s="89"/>
      <c r="L95" s="90"/>
      <c r="M95" s="90"/>
      <c r="N95" s="54"/>
      <c r="O95" s="89"/>
      <c r="P95" s="90"/>
    </row>
    <row r="96" spans="1:18" s="55" customFormat="1" ht="28.5" customHeight="1" x14ac:dyDescent="0.3">
      <c r="A96" s="52"/>
      <c r="B96" s="56" t="s">
        <v>186</v>
      </c>
      <c r="C96" s="53"/>
      <c r="D96" s="54">
        <f>D97+D98+D99</f>
        <v>133380.20000000001</v>
      </c>
      <c r="E96" s="54">
        <f>E97+E98+E99</f>
        <v>910071.51299999992</v>
      </c>
      <c r="F96" s="54">
        <f t="shared" si="58"/>
        <v>184473.451</v>
      </c>
      <c r="G96" s="54">
        <f>G97+G98+G99</f>
        <v>59687.450000000004</v>
      </c>
      <c r="H96" s="54">
        <f t="shared" ref="H96:I96" si="59">H97+H98+H99</f>
        <v>59884.137000000002</v>
      </c>
      <c r="I96" s="54">
        <f t="shared" si="59"/>
        <v>64901.864000000001</v>
      </c>
      <c r="J96" s="54">
        <f>J97+J98+J99</f>
        <v>314283.25700000004</v>
      </c>
      <c r="K96" s="89">
        <f>F96-J96</f>
        <v>-129809.80600000004</v>
      </c>
      <c r="L96" s="90">
        <f>F96/J96*100</f>
        <v>58.696556972489297</v>
      </c>
      <c r="M96" s="90">
        <f>F96/E96*100</f>
        <v>20.270214852884866</v>
      </c>
      <c r="N96" s="54">
        <f>N97+N98+N99</f>
        <v>209401.46199999997</v>
      </c>
      <c r="O96" s="89">
        <f t="shared" ref="O96:O101" si="60">F96-N96</f>
        <v>-24928.010999999969</v>
      </c>
      <c r="P96" s="90">
        <f>F96/N96*100</f>
        <v>88.09558884550674</v>
      </c>
    </row>
    <row r="97" spans="1:18" s="172" customFormat="1" ht="28.5" customHeight="1" x14ac:dyDescent="0.35">
      <c r="A97" s="168"/>
      <c r="B97" s="159" t="s">
        <v>173</v>
      </c>
      <c r="C97" s="122"/>
      <c r="D97" s="169">
        <f>D63</f>
        <v>0</v>
      </c>
      <c r="E97" s="169">
        <f>E63</f>
        <v>10995.7</v>
      </c>
      <c r="F97" s="169">
        <f>SUM(G97:I97)</f>
        <v>2748.9</v>
      </c>
      <c r="G97" s="169">
        <f t="shared" ref="G97:J98" si="61">G63</f>
        <v>0</v>
      </c>
      <c r="H97" s="169">
        <f t="shared" si="61"/>
        <v>0</v>
      </c>
      <c r="I97" s="169">
        <f t="shared" si="61"/>
        <v>2748.9</v>
      </c>
      <c r="J97" s="169">
        <f t="shared" si="61"/>
        <v>2748.9</v>
      </c>
      <c r="K97" s="170">
        <f t="shared" ref="K97:K98" si="62">F97-J97</f>
        <v>0</v>
      </c>
      <c r="L97" s="171">
        <f t="shared" ref="L97" si="63">F97/J97*100</f>
        <v>100</v>
      </c>
      <c r="M97" s="171">
        <f>F97/E97*100</f>
        <v>24.999772638395008</v>
      </c>
      <c r="N97" s="169">
        <f>N63</f>
        <v>0</v>
      </c>
      <c r="O97" s="170">
        <f t="shared" si="60"/>
        <v>2748.9</v>
      </c>
      <c r="P97" s="171"/>
    </row>
    <row r="98" spans="1:18" s="172" customFormat="1" ht="28.5" customHeight="1" x14ac:dyDescent="0.35">
      <c r="A98" s="168"/>
      <c r="B98" s="159" t="s">
        <v>111</v>
      </c>
      <c r="C98" s="122"/>
      <c r="D98" s="169">
        <f>D64</f>
        <v>0</v>
      </c>
      <c r="E98" s="169">
        <f>E64</f>
        <v>0</v>
      </c>
      <c r="F98" s="169">
        <f>SUM(G98:I98)</f>
        <v>0</v>
      </c>
      <c r="G98" s="169">
        <f t="shared" si="61"/>
        <v>0</v>
      </c>
      <c r="H98" s="169">
        <f t="shared" si="61"/>
        <v>0</v>
      </c>
      <c r="I98" s="169">
        <f t="shared" si="61"/>
        <v>0</v>
      </c>
      <c r="J98" s="169">
        <f t="shared" si="61"/>
        <v>0</v>
      </c>
      <c r="K98" s="170">
        <f t="shared" si="62"/>
        <v>0</v>
      </c>
      <c r="L98" s="171"/>
      <c r="M98" s="171"/>
      <c r="N98" s="169">
        <f>N64</f>
        <v>7250.0999999999995</v>
      </c>
      <c r="O98" s="170">
        <f t="shared" si="60"/>
        <v>-7250.0999999999995</v>
      </c>
      <c r="P98" s="171"/>
    </row>
    <row r="99" spans="1:18" s="172" customFormat="1" ht="28.5" customHeight="1" x14ac:dyDescent="0.35">
      <c r="A99" s="168"/>
      <c r="B99" s="173" t="s">
        <v>70</v>
      </c>
      <c r="C99" s="122"/>
      <c r="D99" s="169">
        <f>D100+D101</f>
        <v>133380.20000000001</v>
      </c>
      <c r="E99" s="169">
        <f t="shared" ref="E99" si="64">E100+E101</f>
        <v>899075.81299999997</v>
      </c>
      <c r="F99" s="169">
        <f t="shared" si="58"/>
        <v>181724.55100000001</v>
      </c>
      <c r="G99" s="169">
        <f t="shared" ref="G99:J99" si="65">G100+G101</f>
        <v>59687.450000000004</v>
      </c>
      <c r="H99" s="169">
        <f t="shared" ref="H99:I99" si="66">H100+H101</f>
        <v>59884.137000000002</v>
      </c>
      <c r="I99" s="169">
        <f t="shared" si="66"/>
        <v>62152.964</v>
      </c>
      <c r="J99" s="169">
        <f t="shared" si="65"/>
        <v>311534.35700000002</v>
      </c>
      <c r="K99" s="170">
        <f>F99-J99</f>
        <v>-129809.80600000001</v>
      </c>
      <c r="L99" s="171">
        <f>F99/J99*100</f>
        <v>58.332105887120498</v>
      </c>
      <c r="M99" s="171">
        <f>F99/E99*100</f>
        <v>20.212372346401892</v>
      </c>
      <c r="N99" s="169">
        <f t="shared" ref="N99" si="67">N100+N101</f>
        <v>202151.36199999996</v>
      </c>
      <c r="O99" s="170">
        <f t="shared" si="60"/>
        <v>-20426.810999999958</v>
      </c>
      <c r="P99" s="171">
        <f>F99/N99*100</f>
        <v>89.895288956796662</v>
      </c>
    </row>
    <row r="100" spans="1:18" s="156" customFormat="1" ht="28.5" customHeight="1" x14ac:dyDescent="0.35">
      <c r="A100" s="154"/>
      <c r="B100" s="155" t="s">
        <v>100</v>
      </c>
      <c r="C100" s="155"/>
      <c r="D100" s="121">
        <f>D66+D89</f>
        <v>129236.2</v>
      </c>
      <c r="E100" s="121">
        <f>E66+E89</f>
        <v>872748.89999999991</v>
      </c>
      <c r="F100" s="121">
        <f t="shared" si="58"/>
        <v>174347.7</v>
      </c>
      <c r="G100" s="121">
        <f>G66+G89</f>
        <v>58102.400000000001</v>
      </c>
      <c r="H100" s="121">
        <f>H66+H89</f>
        <v>58123.4</v>
      </c>
      <c r="I100" s="121">
        <f>I66+I89</f>
        <v>58121.9</v>
      </c>
      <c r="J100" s="121">
        <f>J66+J89</f>
        <v>303583.90000000002</v>
      </c>
      <c r="K100" s="118">
        <f>F100-J100</f>
        <v>-129236.20000000001</v>
      </c>
      <c r="L100" s="119">
        <f>F100/J100*100</f>
        <v>57.429824177105573</v>
      </c>
      <c r="M100" s="119">
        <f>F100/E100*100</f>
        <v>19.976845573795629</v>
      </c>
      <c r="N100" s="121">
        <f>N66+N89</f>
        <v>197663.09999999998</v>
      </c>
      <c r="O100" s="118">
        <f t="shared" si="60"/>
        <v>-23315.399999999965</v>
      </c>
      <c r="P100" s="119">
        <f>F100/N100*100</f>
        <v>88.204475190361791</v>
      </c>
    </row>
    <row r="101" spans="1:18" s="156" customFormat="1" ht="28.5" customHeight="1" x14ac:dyDescent="0.35">
      <c r="A101" s="154"/>
      <c r="B101" s="155" t="s">
        <v>99</v>
      </c>
      <c r="C101" s="155"/>
      <c r="D101" s="121">
        <f>D90+D67</f>
        <v>4144</v>
      </c>
      <c r="E101" s="121">
        <f>E90+E67</f>
        <v>26326.913000000004</v>
      </c>
      <c r="F101" s="121">
        <f t="shared" si="58"/>
        <v>7376.8509999999997</v>
      </c>
      <c r="G101" s="121">
        <f>G90+G67</f>
        <v>1585.05</v>
      </c>
      <c r="H101" s="121">
        <f>H90+H67</f>
        <v>1760.7369999999999</v>
      </c>
      <c r="I101" s="121">
        <f>I90+I67</f>
        <v>4031.0639999999999</v>
      </c>
      <c r="J101" s="121">
        <f>J90+J67</f>
        <v>7950.4570000000003</v>
      </c>
      <c r="K101" s="118">
        <f>F101-J101</f>
        <v>-573.60600000000068</v>
      </c>
      <c r="L101" s="119">
        <f>F101/J101*100</f>
        <v>92.785244923656592</v>
      </c>
      <c r="M101" s="119">
        <f>F101/E101*100</f>
        <v>28.020189833878351</v>
      </c>
      <c r="N101" s="121">
        <f>N90+N67</f>
        <v>4488.2619999999997</v>
      </c>
      <c r="O101" s="118">
        <f t="shared" si="60"/>
        <v>2888.5889999999999</v>
      </c>
      <c r="P101" s="119">
        <f>F101/N101*100</f>
        <v>164.35874287196245</v>
      </c>
    </row>
    <row r="102" spans="1:18" s="8" customFormat="1" ht="23.25" x14ac:dyDescent="0.25">
      <c r="A102" s="28"/>
      <c r="B102" s="42"/>
      <c r="C102" s="17"/>
      <c r="D102" s="121"/>
      <c r="E102" s="121"/>
      <c r="F102" s="121"/>
      <c r="G102" s="121"/>
      <c r="H102" s="121"/>
      <c r="I102" s="121"/>
      <c r="J102" s="121"/>
      <c r="K102" s="118"/>
      <c r="L102" s="119"/>
      <c r="M102" s="119"/>
      <c r="N102" s="121"/>
      <c r="O102" s="118"/>
      <c r="P102" s="119"/>
    </row>
    <row r="103" spans="1:18" s="144" customFormat="1" ht="46.5" x14ac:dyDescent="0.3">
      <c r="A103" s="152"/>
      <c r="B103" s="138" t="s">
        <v>128</v>
      </c>
      <c r="C103" s="145"/>
      <c r="D103" s="140">
        <f>D94+D96</f>
        <v>5189646.6890000002</v>
      </c>
      <c r="E103" s="140">
        <f>E94+E96</f>
        <v>5966338.0020000003</v>
      </c>
      <c r="F103" s="140">
        <f t="shared" si="58"/>
        <v>1491240.9569999999</v>
      </c>
      <c r="G103" s="140">
        <f>G94+G96</f>
        <v>485522.424</v>
      </c>
      <c r="H103" s="140">
        <f>H94+H96</f>
        <v>512610.64199999999</v>
      </c>
      <c r="I103" s="140">
        <f>I94+I96</f>
        <v>493107.89099999989</v>
      </c>
      <c r="J103" s="140">
        <f>J94+J96</f>
        <v>1553368.628</v>
      </c>
      <c r="K103" s="141">
        <f>F103-J103</f>
        <v>-62127.671000000089</v>
      </c>
      <c r="L103" s="142">
        <f>F103/J103*100</f>
        <v>96.000455405102969</v>
      </c>
      <c r="M103" s="142">
        <f>F103/E103*100</f>
        <v>24.994241970537288</v>
      </c>
      <c r="N103" s="140">
        <f>N94+N96</f>
        <v>1238823.2509999999</v>
      </c>
      <c r="O103" s="141">
        <f>F103-N103</f>
        <v>252417.70600000001</v>
      </c>
      <c r="P103" s="142">
        <f>F103/N103*100</f>
        <v>120.37560287928434</v>
      </c>
      <c r="Q103" s="140">
        <v>1238823.2510000002</v>
      </c>
      <c r="R103" s="140">
        <f>Q103-N103</f>
        <v>0</v>
      </c>
    </row>
    <row r="104" spans="1:18" s="15" customFormat="1" ht="3.75" customHeight="1" x14ac:dyDescent="0.3">
      <c r="A104" s="34"/>
      <c r="B104" s="35"/>
      <c r="C104" s="36"/>
      <c r="D104" s="36"/>
      <c r="E104" s="37"/>
      <c r="F104" s="37"/>
      <c r="G104" s="37"/>
      <c r="H104" s="37"/>
      <c r="I104" s="37"/>
      <c r="J104" s="37"/>
      <c r="K104" s="91"/>
      <c r="L104" s="92"/>
      <c r="M104" s="92"/>
      <c r="N104" s="37"/>
      <c r="O104" s="91"/>
      <c r="P104" s="92"/>
    </row>
    <row r="105" spans="1:18" s="15" customFormat="1" ht="50.25" customHeight="1" x14ac:dyDescent="0.4">
      <c r="A105" s="34"/>
      <c r="B105" s="22" t="s">
        <v>90</v>
      </c>
      <c r="C105" s="22"/>
      <c r="D105" s="22"/>
      <c r="E105" s="22"/>
      <c r="F105" s="22" t="s">
        <v>91</v>
      </c>
      <c r="G105" s="22"/>
      <c r="H105" s="22"/>
      <c r="I105" s="22"/>
      <c r="J105" s="37"/>
      <c r="K105" s="91"/>
      <c r="L105" s="92"/>
      <c r="M105" s="92"/>
      <c r="N105" s="22"/>
      <c r="O105" s="91"/>
      <c r="P105" s="92"/>
    </row>
    <row r="106" spans="1:18" s="8" customFormat="1" ht="18" customHeight="1" x14ac:dyDescent="0.45">
      <c r="A106" s="6"/>
      <c r="B106" s="31" t="s">
        <v>52</v>
      </c>
      <c r="C106" s="19"/>
      <c r="D106" s="19"/>
      <c r="E106" s="19"/>
      <c r="F106" s="21"/>
      <c r="G106" s="21"/>
      <c r="H106" s="21"/>
      <c r="I106" s="21"/>
      <c r="J106" s="7"/>
      <c r="K106" s="93"/>
      <c r="L106" s="94"/>
      <c r="M106" s="94"/>
      <c r="N106" s="21"/>
      <c r="O106" s="93"/>
      <c r="P106" s="94"/>
    </row>
    <row r="107" spans="1:18" s="8" customFormat="1" ht="30.75" hidden="1" x14ac:dyDescent="0.45">
      <c r="A107" s="6"/>
      <c r="B107" s="19"/>
      <c r="C107" s="19"/>
      <c r="D107" s="19"/>
      <c r="E107" s="130"/>
      <c r="F107" s="21"/>
      <c r="G107" s="21"/>
      <c r="H107" s="21"/>
      <c r="I107" s="21"/>
      <c r="J107" s="7"/>
      <c r="K107" s="93"/>
      <c r="L107" s="94"/>
      <c r="M107" s="94"/>
      <c r="N107" s="21"/>
      <c r="O107" s="93"/>
      <c r="P107" s="94"/>
    </row>
    <row r="108" spans="1:18" s="4" customFormat="1" ht="30.75" hidden="1" x14ac:dyDescent="0.45">
      <c r="A108" s="29"/>
      <c r="B108" s="19"/>
      <c r="C108" s="19"/>
      <c r="D108" s="108">
        <v>5189646.6890000002</v>
      </c>
      <c r="E108" s="108">
        <v>5966338.0020000003</v>
      </c>
      <c r="F108" s="108">
        <v>1491240.9569999999</v>
      </c>
      <c r="G108" s="109"/>
      <c r="H108" s="109"/>
      <c r="I108" s="109"/>
      <c r="J108" s="108">
        <v>1553368.628</v>
      </c>
      <c r="K108" s="5"/>
      <c r="L108" s="5"/>
      <c r="M108" s="5"/>
      <c r="N108" s="108"/>
      <c r="O108" s="5"/>
    </row>
    <row r="109" spans="1:18" ht="12" hidden="1" customHeight="1" x14ac:dyDescent="0.45">
      <c r="B109" s="31"/>
      <c r="C109" s="21"/>
      <c r="D109" s="21"/>
      <c r="E109" s="21"/>
      <c r="F109" s="21"/>
      <c r="G109" s="21"/>
      <c r="H109" s="21"/>
      <c r="I109" s="21"/>
      <c r="N109" s="21"/>
    </row>
    <row r="110" spans="1:18" s="2" customFormat="1" ht="30.75" hidden="1" customHeight="1" x14ac:dyDescent="0.45">
      <c r="A110" s="30"/>
      <c r="B110" s="19"/>
      <c r="C110" s="19"/>
      <c r="D110" s="19"/>
      <c r="E110" s="19"/>
      <c r="F110" s="21"/>
      <c r="G110" s="21"/>
      <c r="H110" s="21"/>
      <c r="I110" s="21"/>
      <c r="K110" s="166"/>
      <c r="L110" s="166"/>
      <c r="M110" s="166"/>
      <c r="N110" s="21"/>
      <c r="O110" s="166"/>
    </row>
    <row r="111" spans="1:18" s="2" customFormat="1" ht="30.75" hidden="1" customHeight="1" x14ac:dyDescent="0.45">
      <c r="A111" s="30"/>
      <c r="B111" s="19"/>
      <c r="C111" s="19"/>
      <c r="D111" s="19"/>
      <c r="E111" s="19"/>
      <c r="F111" s="21"/>
      <c r="G111" s="21"/>
      <c r="H111" s="21"/>
      <c r="I111" s="21"/>
      <c r="K111" s="166"/>
      <c r="L111" s="166"/>
      <c r="M111" s="166"/>
      <c r="N111" s="21"/>
      <c r="O111" s="166"/>
    </row>
    <row r="112" spans="1:18" s="2" customFormat="1" ht="16.5" hidden="1" customHeight="1" x14ac:dyDescent="0.45">
      <c r="A112" s="30"/>
      <c r="B112" s="31"/>
      <c r="C112" s="21"/>
      <c r="D112" s="21"/>
      <c r="E112" s="21"/>
      <c r="F112" s="21"/>
      <c r="G112" s="21"/>
      <c r="H112" s="21"/>
      <c r="I112" s="21"/>
      <c r="K112" s="166"/>
      <c r="L112" s="166"/>
      <c r="M112" s="166"/>
      <c r="N112" s="21"/>
      <c r="O112" s="166"/>
    </row>
    <row r="113" spans="2:41" ht="18.75" hidden="1" x14ac:dyDescent="0.3">
      <c r="B113" s="29"/>
      <c r="D113" s="108">
        <f>D108-D103</f>
        <v>0</v>
      </c>
      <c r="E113" s="108">
        <f>E108-E103</f>
        <v>0</v>
      </c>
      <c r="F113" s="108">
        <f>F108-F103</f>
        <v>0</v>
      </c>
      <c r="J113" s="108">
        <f>J108-J103</f>
        <v>0</v>
      </c>
      <c r="K113" s="185" t="s">
        <v>49</v>
      </c>
      <c r="L113" s="185"/>
      <c r="N113" s="108"/>
    </row>
    <row r="114" spans="2:41" ht="18.75" hidden="1" x14ac:dyDescent="0.3">
      <c r="B114" s="29"/>
      <c r="J114" s="110"/>
      <c r="K114" s="166"/>
      <c r="L114" s="166"/>
    </row>
    <row r="115" spans="2:41" ht="18.75" hidden="1" x14ac:dyDescent="0.3">
      <c r="B115" s="4"/>
      <c r="C115" s="3"/>
      <c r="D115" s="3"/>
      <c r="E115" s="109">
        <v>4242798.9189999998</v>
      </c>
      <c r="F115" s="109"/>
      <c r="K115" s="185" t="s">
        <v>50</v>
      </c>
      <c r="L115" s="185"/>
      <c r="N115" s="109"/>
    </row>
    <row r="116" spans="2:41" ht="18.75" hidden="1" x14ac:dyDescent="0.3">
      <c r="B116" s="4"/>
      <c r="C116" s="3"/>
      <c r="D116" s="3"/>
      <c r="E116" s="3"/>
      <c r="K116" s="166"/>
      <c r="L116" s="166"/>
    </row>
    <row r="117" spans="2:41" ht="22.5" hidden="1" x14ac:dyDescent="0.3">
      <c r="B117" s="4"/>
      <c r="C117" s="3"/>
      <c r="D117" s="3"/>
      <c r="E117" s="131"/>
      <c r="F117" s="131"/>
      <c r="K117" s="185" t="s">
        <v>51</v>
      </c>
      <c r="L117" s="185"/>
      <c r="N117" s="131"/>
    </row>
    <row r="118" spans="2:41" ht="18.75" hidden="1" x14ac:dyDescent="0.3">
      <c r="B118" s="4"/>
      <c r="C118" s="3"/>
      <c r="D118" s="3"/>
      <c r="E118" s="3"/>
      <c r="K118" s="166"/>
      <c r="L118" s="166"/>
    </row>
    <row r="119" spans="2:41" ht="18.75" hidden="1" x14ac:dyDescent="0.3">
      <c r="B119" s="4"/>
      <c r="C119" s="3"/>
      <c r="D119" s="3"/>
      <c r="E119" s="3"/>
    </row>
    <row r="120" spans="2:41" ht="18.75" x14ac:dyDescent="0.3">
      <c r="B120" s="132"/>
      <c r="C120" s="3"/>
      <c r="D120" s="3"/>
      <c r="E120" s="3"/>
    </row>
    <row r="121" spans="2:41" ht="18.75" x14ac:dyDescent="0.3">
      <c r="B121" s="4"/>
      <c r="C121" s="3"/>
      <c r="D121" s="3"/>
      <c r="E121" s="3"/>
    </row>
    <row r="122" spans="2:41" s="20" customFormat="1" ht="18.75" x14ac:dyDescent="0.3">
      <c r="B122" s="4"/>
      <c r="C122" s="3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3"/>
      <c r="O122" s="1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2:41" s="20" customFormat="1" ht="18.75" x14ac:dyDescent="0.3">
      <c r="B123" s="4"/>
      <c r="C123" s="3"/>
      <c r="D123" s="3"/>
      <c r="E123" s="109"/>
      <c r="F123" s="109"/>
      <c r="G123" s="3"/>
      <c r="H123" s="3"/>
      <c r="I123" s="3"/>
      <c r="J123" s="3"/>
      <c r="K123" s="1"/>
      <c r="L123" s="1"/>
      <c r="M123" s="1"/>
      <c r="N123" s="109"/>
      <c r="O123" s="1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2:41" s="20" customFormat="1" ht="18.75" x14ac:dyDescent="0.3">
      <c r="B124" s="4"/>
      <c r="C124" s="3"/>
      <c r="D124" s="167"/>
      <c r="E124" s="3"/>
      <c r="F124" s="3"/>
      <c r="G124" s="3"/>
      <c r="H124" s="3"/>
      <c r="I124" s="3"/>
      <c r="J124" s="3"/>
      <c r="K124" s="1"/>
      <c r="L124" s="1"/>
      <c r="M124" s="1"/>
      <c r="N124" s="3"/>
      <c r="O124" s="1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2:41" s="20" customFormat="1" ht="18.75" x14ac:dyDescent="0.3">
      <c r="B125" s="4"/>
      <c r="C125" s="3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3"/>
      <c r="O125" s="1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2:41" s="20" customFormat="1" ht="22.5" x14ac:dyDescent="0.3">
      <c r="B126" s="4"/>
      <c r="C126" s="3"/>
      <c r="D126" s="131"/>
      <c r="E126" s="3"/>
      <c r="F126" s="3"/>
      <c r="G126" s="3"/>
      <c r="H126" s="3"/>
      <c r="I126" s="3"/>
      <c r="J126" s="3"/>
      <c r="K126" s="1"/>
      <c r="L126" s="1"/>
      <c r="M126" s="1"/>
      <c r="N126" s="3"/>
      <c r="O126" s="1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2:41" s="20" customFormat="1" ht="18.75" x14ac:dyDescent="0.3">
      <c r="B127" s="4"/>
      <c r="C127" s="3"/>
      <c r="D127" s="3"/>
      <c r="E127" s="3"/>
      <c r="F127" s="109"/>
      <c r="G127" s="3"/>
      <c r="H127" s="3"/>
      <c r="I127" s="3"/>
      <c r="J127" s="3"/>
      <c r="K127" s="1"/>
      <c r="L127" s="1"/>
      <c r="M127" s="1"/>
      <c r="N127" s="109"/>
      <c r="O127" s="1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2:41" s="20" customFormat="1" ht="18.75" x14ac:dyDescent="0.3">
      <c r="B128" s="4"/>
      <c r="C128" s="3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3"/>
      <c r="O128" s="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2:41" s="20" customFormat="1" ht="18.75" x14ac:dyDescent="0.3">
      <c r="B129" s="4"/>
      <c r="C129" s="3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3"/>
      <c r="O129" s="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2:41" s="20" customFormat="1" ht="18.75" x14ac:dyDescent="0.3">
      <c r="B130" s="29"/>
      <c r="F130" s="3"/>
      <c r="G130" s="3"/>
      <c r="H130" s="3"/>
      <c r="I130" s="3"/>
      <c r="J130" s="3"/>
      <c r="K130" s="1"/>
      <c r="L130" s="1"/>
      <c r="M130" s="1"/>
      <c r="N130" s="3"/>
      <c r="O130" s="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2:41" s="20" customFormat="1" ht="18.75" x14ac:dyDescent="0.3">
      <c r="B131" s="29"/>
      <c r="F131" s="3"/>
      <c r="G131" s="3"/>
      <c r="H131" s="3"/>
      <c r="I131" s="3"/>
      <c r="J131" s="3"/>
      <c r="K131" s="1"/>
      <c r="L131" s="1"/>
      <c r="M131" s="1"/>
      <c r="N131" s="3"/>
      <c r="O131" s="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</sheetData>
  <mergeCells count="24">
    <mergeCell ref="K115:L115"/>
    <mergeCell ref="K117:L117"/>
    <mergeCell ref="C22:C24"/>
    <mergeCell ref="A1:P1"/>
    <mergeCell ref="K113:L113"/>
    <mergeCell ref="P3:P4"/>
    <mergeCell ref="J3:J4"/>
    <mergeCell ref="K3:K4"/>
    <mergeCell ref="L3:L4"/>
    <mergeCell ref="M3:M4"/>
    <mergeCell ref="N3:N4"/>
    <mergeCell ref="O3:O4"/>
    <mergeCell ref="A3:A4"/>
    <mergeCell ref="G3:G4"/>
    <mergeCell ref="A6:P6"/>
    <mergeCell ref="A70:P70"/>
    <mergeCell ref="A93:P93"/>
    <mergeCell ref="B3:B4"/>
    <mergeCell ref="C3:C4"/>
    <mergeCell ref="D3:D4"/>
    <mergeCell ref="E3:E4"/>
    <mergeCell ref="F3:F4"/>
    <mergeCell ref="I3:I4"/>
    <mergeCell ref="H3:H4"/>
  </mergeCells>
  <printOptions horizontalCentered="1"/>
  <pageMargins left="0.39370078740157483" right="0" top="0" bottom="0" header="0.23622047244094491" footer="0.11811023622047245"/>
  <pageSetup paperSize="8" scale="64" fitToHeight="6" orientation="landscape" horizontalDpi="300" verticalDpi="300" r:id="rId1"/>
  <headerFooter alignWithMargins="0"/>
  <rowBreaks count="1" manualBreakCount="1">
    <brk id="78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2023-04-05T08:03:16Z</cp:lastPrinted>
  <dcterms:created xsi:type="dcterms:W3CDTF">1996-10-08T23:32:33Z</dcterms:created>
  <dcterms:modified xsi:type="dcterms:W3CDTF">2023-04-12T09:28:36Z</dcterms:modified>
</cp:coreProperties>
</file>